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<sst xmlns="http://schemas.openxmlformats.org/spreadsheetml/2006/main" count="1994" uniqueCount="691">
  <si>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</si>
  <si>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</si>
  <si>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</si>
  <si>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</si>
  <si>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</si>
  <si>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</si>
  <si>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</si>
  <si>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</si>
  <si>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</si>
  <si>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</si>
  <si>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</si>
  <si>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</si>
  <si>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</si>
  <si>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</si>
  <si>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</si>
  <si>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</si>
  <si>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</si>
  <si>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</si>
  <si>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</si>
  <si>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</si>
  <si>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</si>
  <si>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</si>
  <si>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</si>
  <si>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</si>
  <si>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</si>
  <si>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</si>
  <si>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</si>
  <si>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</si>
  <si>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</si>
  <si>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</si>
  <si>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</si>
  <si>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</si>
  <si>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</si>
  <si>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</si>
  <si>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</si>
  <si>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</si>
  <si>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</si>
  <si>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</si>
  <si>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</si>
  <si>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</si>
  <si>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</si>
  <si>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</si>
  <si>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</si>
  <si>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</si>
  <si>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</si>
  <si>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</si>
  <si>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</si>
  <si>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</si>
  <si>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</si>
  <si>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</si>
  <si>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</si>
  <si>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</si>
  <si>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</si>
  <si>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</si>
  <si>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</si>
  <si>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</si>
  <si>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</si>
  <si>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</si>
  <si>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</si>
  <si>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</si>
  <si>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</si>
  <si>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</si>
  <si>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</si>
  <si>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</si>
  <si>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</si>
  <si>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</si>
  <si>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</si>
  <si>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</si>
  <si>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</si>
  <si>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</si>
  <si>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</si>
  <si>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</si>
  <si>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</si>
  <si>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</si>
  <si>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</si>
  <si>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</si>
  <si>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</si>
  <si>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</si>
  <si>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</si>
  <si>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</si>
  <si>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</si>
  <si>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</si>
  <si>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</si>
  <si>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</si>
  <si>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</si>
  <si>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</si>
  <si>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</si>
  <si>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</si>
  <si>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</si>
  <si>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</si>
  <si>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</si>
  <si>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</si>
  <si>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</si>
  <si>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</si>
  <si>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</si>
  <si>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</si>
  <si>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</si>
  <si>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</si>
  <si>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</si>
  <si>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</si>
  <si>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</si>
  <si>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</si>
  <si>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</si>
  <si>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</si>
  <si>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</si>
  <si>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</si>
  <si>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</si>
  <si>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</si>
  <si>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</si>
  <si>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</si>
  <si>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</si>
  <si>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</si>
  <si>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</si>
  <si>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</si>
  <si>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</si>
  <si>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</si>
  <si>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</si>
  <si>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</si>
  <si>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</si>
  <si>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</si>
  <si>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</si>
  <si>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</si>
  <si>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</si>
  <si>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</si>
  <si>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</si>
  <si>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</si>
  <si>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</si>
  <si>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</si>
  <si>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</si>
  <si>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</si>
  <si>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</si>
  <si>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</si>
  <si>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</si>
  <si>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</si>
  <si>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</si>
  <si>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</si>
  <si>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</si>
  <si>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</si>
  <si>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</si>
  <si>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</si>
  <si>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</si>
  <si>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</si>
  <si>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</si>
  <si>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</si>
  <si>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</si>
  <si>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</si>
  <si>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</si>
  <si>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</si>
  <si>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</si>
  <si>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</si>
  <si>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</si>
  <si>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</si>
  <si>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</si>
  <si>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</si>
  <si>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</si>
  <si>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</si>
  <si>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</si>
  <si>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</si>
  <si>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</si>
  <si>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</si>
  <si>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</si>
  <si>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</si>
  <si>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</si>
  <si>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</si>
  <si>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</si>
  <si>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</si>
  <si>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</si>
  <si>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</si>
  <si>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</si>
  <si>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</si>
  <si>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</si>
  <si>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</si>
  <si>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</si>
  <si>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</si>
  <si>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</si>
  <si>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</si>
  <si>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</si>
  <si>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</si>
  <si>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</si>
  <si>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</si>
  <si>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</si>
  <si>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</si>
  <si>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</si>
  <si>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</si>
  <si>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</si>
  <si>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</si>
  <si>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</si>
  <si>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</si>
  <si>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</si>
  <si>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</si>
  <si>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</si>
  <si>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</si>
  <si>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</si>
  <si>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</si>
  <si>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</si>
  <si>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</si>
  <si>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</si>
  <si>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</si>
  <si>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</si>
  <si>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</si>
  <si>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</si>
  <si>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</si>
  <si>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</si>
  <si>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</si>
  <si>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</si>
  <si>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</si>
  <si>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</si>
  <si>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</si>
  <si>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</si>
  <si>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</si>
  <si>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</si>
  <si>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</si>
  <si>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</si>
  <si>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</si>
  <si>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</si>
  <si>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</si>
  <si>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</si>
  <si>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</si>
  <si>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</si>
  <si>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</si>
  <si>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</si>
  <si>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</si>
  <si>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</si>
  <si>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</si>
  <si>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</si>
  <si>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</si>
  <si>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</si>
  <si>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</si>
  <si>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</si>
  <si>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</si>
  <si>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</si>
  <si>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</si>
  <si>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</si>
  <si>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</si>
  <si>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</si>
  <si>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</si>
  <si>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</si>
  <si>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</si>
  <si>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</si>
  <si>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</si>
  <si>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</si>
  <si>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</si>
  <si>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</si>
  <si>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</si>
  <si>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</si>
  <si>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</si>
  <si>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</si>
  <si>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</si>
  <si>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</si>
  <si>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</si>
  <si>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</si>
  <si>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</si>
  <si>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</si>
  <si>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</si>
  <si>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</si>
  <si>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</si>
  <si>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</si>
  <si>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</si>
  <si>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</si>
  <si>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</si>
  <si>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</si>
  <si>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</si>
  <si>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</si>
  <si>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</si>
  <si>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</si>
  <si>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</si>
  <si>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</si>
  <si>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</si>
  <si>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</si>
  <si>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</si>
  <si>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</si>
  <si>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</si>
  <si>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</si>
  <si>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</si>
  <si>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</si>
  <si>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</si>
  <si>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</si>
  <si>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</si>
  <si>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</si>
  <si>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</si>
  <si>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</si>
  <si>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</si>
  <si>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</si>
  <si>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</si>
  <si>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</si>
  <si>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</si>
  <si>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</si>
  <si>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</si>
  <si>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</si>
  <si>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</si>
  <si>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</si>
  <si>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</si>
  <si>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</si>
  <si>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</si>
  <si>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</si>
  <si>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</si>
  <si>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</si>
  <si>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</si>
  <si>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</si>
  <si>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</si>
  <si>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</si>
  <si>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</si>
  <si>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</si>
  <si>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</si>
  <si>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</si>
  <si>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</si>
  <si>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</si>
  <si>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</si>
  <si>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</si>
  <si>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</si>
  <si>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</si>
  <si>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</si>
  <si>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</si>
  <si>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</si>
  <si>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</si>
  <si>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</si>
  <si>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</si>
  <si>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</si>
  <si>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</si>
  <si>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</si>
  <si>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</si>
  <si>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</si>
  <si>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</si>
  <si>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</si>
  <si>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</si>
  <si>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</si>
  <si>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</si>
  <si>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</si>
  <si>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</si>
  <si>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</si>
  <si>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</si>
  <si>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</si>
  <si>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</si>
  <si>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</si>
  <si>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</si>
  <si>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</si>
  <si>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</si>
  <si>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</si>
  <si>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</si>
  <si>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</si>
  <si>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</si>
  <si>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</si>
  <si>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</si>
  <si>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</si>
  <si>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</si>
  <si>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</si>
  <si>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</si>
  <si>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</si>
  <si>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</si>
  <si>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</si>
  <si>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</si>
  <si>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</si>
  <si>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</si>
  <si>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</si>
  <si>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</si>
  <si>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</si>
  <si>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</si>
  <si>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</si>
  <si>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</si>
  <si>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</si>
  <si>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</si>
  <si>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</si>
  <si>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</si>
  <si>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</si>
  <si>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</si>
  <si>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</si>
  <si>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</si>
  <si>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</si>
  <si>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</si>
  <si>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</si>
  <si>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</si>
  <si>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</si>
  <si>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</si>
  <si>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</si>
  <si>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</si>
  <si>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</si>
  <si>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</si>
  <si>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</si>
  <si>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</si>
  <si>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</si>
  <si>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</si>
  <si>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</si>
  <si>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</si>
  <si>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</si>
  <si>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</si>
  <si>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</si>
  <si>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</si>
  <si>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</si>
  <si>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</si>
  <si>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</si>
  <si>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</si>
  <si>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</si>
  <si>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</si>
  <si>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</si>
  <si>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</si>
  <si>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</si>
  <si>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</si>
  <si>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</si>
  <si>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</si>
  <si>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</si>
  <si>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</si>
  <si>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</si>
  <si>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</si>
  <si>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</si>
  <si>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</si>
  <si>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</si>
  <si>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</si>
  <si>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</si>
  <si>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</si>
  <si>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</si>
  <si>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</si>
  <si>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</si>
  <si>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</si>
  <si>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</si>
  <si>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</si>
  <si>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</si>
  <si>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</si>
  <si>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</si>
  <si>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</si>
  <si>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</si>
  <si>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</si>
  <si>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</si>
  <si>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</si>
  <si>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</si>
  <si>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</si>
  <si>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</si>
  <si>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</si>
  <si>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</si>
  <si>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</si>
  <si>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</si>
  <si>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</si>
  <si>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</si>
  <si>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</si>
  <si>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</si>
  <si>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</si>
  <si>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</si>
  <si>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</si>
  <si>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</si>
  <si>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</si>
  <si>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</si>
  <si>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</si>
  <si>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</si>
  <si>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</si>
  <si>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</si>
  <si>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</si>
  <si>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</si>
  <si>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</si>
  <si>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</si>
  <si>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</si>
  <si>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</si>
  <si>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</si>
  <si>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</si>
  <si>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</si>
  <si>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</si>
  <si>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</si>
  <si>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</si>
  <si>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</si>
  <si>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</si>
  <si>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</si>
  <si>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</si>
  <si>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</si>
  <si>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</si>
  <si>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</si>
  <si>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</si>
  <si>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</si>
  <si>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</si>
  <si>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</si>
  <si>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</si>
  <si>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</si>
  <si>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</si>
  <si>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</si>
  <si>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</si>
  <si>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</si>
  <si>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</si>
  <si>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</si>
  <si>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</si>
  <si>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</si>
  <si>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</si>
  <si>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</si>
  <si>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</si>
  <si>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</si>
  <si>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</si>
  <si>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</si>
  <si>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</si>
  <si>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</si>
  <si>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</si>
  <si>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</si>
  <si>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</si>
  <si>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</si>
  <si>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</si>
  <si>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</si>
  <si>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</si>
  <si>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</si>
  <si>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</si>
  <si>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</si>
  <si>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</si>
  <si>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</si>
  <si>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</si>
  <si>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</si>
  <si>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</si>
  <si>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</si>
  <si>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</si>
  <si>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</si>
  <si>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</si>
  <si>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</si>
  <si>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</si>
  <si>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</si>
  <si>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</si>
  <si>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</si>
  <si>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</si>
  <si>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</si>
  <si>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</si>
  <si>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</si>
  <si>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</si>
  <si>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</si>
  <si>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</si>
  <si>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</si>
  <si>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</si>
  <si>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</si>
  <si>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</si>
  <si>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</si>
  <si>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</si>
  <si>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</si>
  <si>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</si>
  <si>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</si>
  <si>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</si>
  <si>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</si>
  <si>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</si>
  <si>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</si>
  <si>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</si>
  <si>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</si>
  <si>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</si>
  <si>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</si>
  <si>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</si>
  <si>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</si>
  <si>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</si>
  <si>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</si>
  <si>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</si>
  <si>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</si>
  <si>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</si>
  <si>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</si>
  <si>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</si>
  <si>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</si>
  <si>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</si>
  <si>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</si>
  <si>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</si>
  <si>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</si>
  <si>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</si>
  <si>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</si>
  <si>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</si>
  <si>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</si>
  <si>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</si>
  <si>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</si>
  <si>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</si>
  <si>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</si>
  <si>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</si>
  <si>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</si>
  <si>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</si>
  <si>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</si>
  <si>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</si>
  <si>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</si>
  <si>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</si>
  <si>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</si>
  <si>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</si>
  <si>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</si>
  <si>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</si>
  <si>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</si>
  <si>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</si>
  <si>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</si>
  <si>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</si>
  <si>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</si>
  <si>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</si>
  <si>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</si>
  <si>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</si>
  <si>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</si>
  <si>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</si>
  <si>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</si>
  <si>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</si>
  <si>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</si>
  <si>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</si>
  <si>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</si>
  <si>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</si>
  <si>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</si>
  <si>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</si>
  <si>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</si>
  <si>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</si>
  <si>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</si>
  <si>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</si>
  <si>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</si>
  <si>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</si>
  <si>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</si>
  <si>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</si>
  <si>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</si>
  <si>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</si>
  <si>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</si>
  <si>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</si>
  <si>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</si>
  <si>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</si>
  <si>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</si>
  <si>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</si>
  <si>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</si>
  <si>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</si>
  <si>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</si>
  <si>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</si>
  <si>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</si>
  <si>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</si>
  <si>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</si>
  <si>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</si>
  <si>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</si>
  <si>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</si>
  <si>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</si>
  <si>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</si>
  <si>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</si>
  <si>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</si>
  <si>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</si>
  <si>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</si>
  <si>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</si>
  <si>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</si>
  <si>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</si>
  <si>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</si>
  <si>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</si>
  <si>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</si>
  <si>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</si>
  <si>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</si>
  <si>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</si>
  <si>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</si>
  <si>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</si>
  <si>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</si>
  <si>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</si>
  <si>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</si>
  <si>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</si>
  <si>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</si>
  <si>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</si>
  <si>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</si>
  <si>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</si>
  <si>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</si>
  <si>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</si>
  <si>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</si>
  <si>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</si>
  <si>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</si>
  <si>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</si>
  <si>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</si>
  <si>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</si>
  <si>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</si>
  <si>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</si>
  <si>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</si>
  <si>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</si>
  <si>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</si>
  <si>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</si>
  <si>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</si>
  <si>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</si>
  <si>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</si>
  <si>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</si>
  <si>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</si>
  <si>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</si>
  <si>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</si>
  <si>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</si>
  <si>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</si>
  <si>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</si>
  <si>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</si>
  <si>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</si>
  <si>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</si>
  <si>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</si>
  <si>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</si>
  <si>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</si>
  <si>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</si>
  <si>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</si>
  <si>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</si>
  <si>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</si>
  <si>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</si>
  <si>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</si>
  <si>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</si>
  <si>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</si>
  <si>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</si>
  <si>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</si>
  <si>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</si>
  <si>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</si>
  <si>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</si>
  <si>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</si>
  <si>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</si>
  <si>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</si>
  <si>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</si>
  <si>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</si>
  <si>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</si>
  <si>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</si>
  <si>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</si>
  <si>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</si>
  <si>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</si>
  <si>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Радостина Пантелеева и Недялко Динев</t>
  </si>
  <si>
    <t>"Оптима Одит" АД</t>
  </si>
  <si>
    <t>1. Марина Кейп Турс ЕООД ЕИК 175331773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</si>
</sst>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22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62" fillId="30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1" applyNumberFormat="0" applyAlignment="0" applyProtection="0"/>
    <xf numFmtId="0" fontId="69" fillId="0" borderId="6" applyNumberFormat="0" applyFill="0" applyAlignment="0" applyProtection="0"/>
    <xf numFmtId="0" fontId="70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1" fillId="27" borderId="8" applyNumberFormat="0" applyAlignment="0" applyProtection="0"/>
    <xf numFmtId="0" fontId="22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Continuous"/>
    </xf>
    <xf numFmtId="0" fontId="73" fillId="0" borderId="9" applyNumberFormat="0" applyFill="0" applyAlignment="0" applyProtection="0"/>
    <xf numFmtId="4" fontId="22" fillId="0" borderId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494">
    <xf numFmtId="0" fontId="0" fillId="0" borderId="0" xfId="0" applyFont="1" applyAlignment="1">
      <alignment/>
    </xf>
    <xf numFmtId="0" fontId="3" fillId="0" borderId="10" xfId="73" applyFont="1" applyBorder="1" applyAlignment="1" applyProtection="1">
      <alignment horizontal="centerContinuous" vertical="center" wrapText="1"/>
      <protection/>
    </xf>
    <xf numFmtId="0" fontId="4" fillId="0" borderId="11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 wrapText="1"/>
      <protection/>
    </xf>
    <xf numFmtId="0" fontId="4" fillId="0" borderId="13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/>
      <protection/>
    </xf>
    <xf numFmtId="0" fontId="3" fillId="0" borderId="13" xfId="73" applyFont="1" applyBorder="1" applyAlignment="1" applyProtection="1">
      <alignment horizontal="centerContinuous" vertical="center"/>
      <protection/>
    </xf>
    <xf numFmtId="0" fontId="4" fillId="0" borderId="14" xfId="73" applyFont="1" applyBorder="1" applyAlignment="1" applyProtection="1">
      <alignment horizontal="right" vertical="center" wrapText="1"/>
      <protection/>
    </xf>
    <xf numFmtId="0" fontId="4" fillId="0" borderId="10" xfId="73" applyFont="1" applyBorder="1" applyAlignment="1" applyProtection="1">
      <alignment horizontal="left" vertical="center" wrapText="1"/>
      <protection/>
    </xf>
    <xf numFmtId="0" fontId="4" fillId="0" borderId="11" xfId="73" applyFont="1" applyBorder="1" applyAlignment="1" applyProtection="1">
      <alignment horizontal="left" vertical="center" wrapText="1"/>
      <protection/>
    </xf>
    <xf numFmtId="0" fontId="4" fillId="0" borderId="14" xfId="73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9" applyFont="1" applyBorder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horizontal="center" vertical="center"/>
      <protection/>
    </xf>
    <xf numFmtId="0" fontId="4" fillId="0" borderId="0" xfId="69" applyFont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horizontal="center" vertical="center"/>
      <protection hidden="1"/>
    </xf>
    <xf numFmtId="0" fontId="4" fillId="0" borderId="0" xfId="69" applyFont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0" fontId="4" fillId="0" borderId="0" xfId="71" applyFont="1" applyBorder="1" applyAlignment="1" applyProtection="1">
      <alignment wrapText="1"/>
      <protection/>
    </xf>
    <xf numFmtId="0" fontId="6" fillId="0" borderId="0" xfId="71" applyFont="1" applyAlignment="1" applyProtection="1">
      <alignment horizontal="center"/>
      <protection/>
    </xf>
    <xf numFmtId="0" fontId="4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Continuous" vertical="center"/>
      <protection/>
    </xf>
    <xf numFmtId="0" fontId="4" fillId="0" borderId="0" xfId="68" applyFont="1" applyProtection="1">
      <alignment/>
      <protection/>
    </xf>
    <xf numFmtId="0" fontId="15" fillId="0" borderId="0" xfId="69" applyFont="1" applyBorder="1" applyAlignment="1" applyProtection="1">
      <alignment horizontal="centerContinuous" vertical="center" wrapText="1"/>
      <protection/>
    </xf>
    <xf numFmtId="0" fontId="4" fillId="0" borderId="0" xfId="6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9" applyFont="1" applyAlignment="1" applyProtection="1">
      <alignment vertical="top" wrapText="1"/>
      <protection/>
    </xf>
    <xf numFmtId="0" fontId="3" fillId="0" borderId="0" xfId="6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right" vertical="center"/>
      <protection hidden="1"/>
    </xf>
    <xf numFmtId="172" fontId="4" fillId="0" borderId="0" xfId="69" applyNumberFormat="1" applyFont="1" applyAlignment="1" applyProtection="1">
      <alignment horizontal="left" vertical="center"/>
      <protection/>
    </xf>
    <xf numFmtId="0" fontId="15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8" applyFont="1" applyAlignment="1" applyProtection="1">
      <alignment horizontal="centerContinuous" vertical="center"/>
      <protection/>
    </xf>
    <xf numFmtId="0" fontId="4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9" applyNumberFormat="1" applyFont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righ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Alignment="1" applyProtection="1">
      <alignment horizontal="center"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69" applyFont="1" applyAlignment="1" applyProtection="1">
      <alignment vertical="center"/>
      <protection/>
    </xf>
    <xf numFmtId="0" fontId="3" fillId="0" borderId="15" xfId="69" applyFont="1" applyBorder="1" applyAlignment="1" applyProtection="1">
      <alignment horizontal="center" vertical="center"/>
      <protection/>
    </xf>
    <xf numFmtId="0" fontId="3" fillId="0" borderId="16" xfId="69" applyFont="1" applyBorder="1" applyAlignment="1" applyProtection="1">
      <alignment horizontal="center" vertical="top" wrapText="1"/>
      <protection/>
    </xf>
    <xf numFmtId="14" fontId="3" fillId="0" borderId="16" xfId="69" applyNumberFormat="1" applyFont="1" applyBorder="1" applyAlignment="1" applyProtection="1">
      <alignment horizontal="center" vertical="center" wrapText="1"/>
      <protection/>
    </xf>
    <xf numFmtId="14" fontId="3" fillId="0" borderId="17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right" vertical="top" wrapText="1"/>
      <protection/>
    </xf>
    <xf numFmtId="0" fontId="10" fillId="34" borderId="18" xfId="69" applyFont="1" applyFill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right" vertical="top" wrapText="1"/>
      <protection/>
    </xf>
    <xf numFmtId="49" fontId="4" fillId="0" borderId="14" xfId="69" applyNumberFormat="1" applyFont="1" applyBorder="1" applyAlignment="1" applyProtection="1">
      <alignment horizontal="right" vertical="top" wrapText="1"/>
      <protection/>
    </xf>
    <xf numFmtId="3" fontId="4" fillId="35" borderId="19" xfId="69" applyNumberFormat="1" applyFont="1" applyFill="1" applyBorder="1" applyAlignment="1" applyProtection="1">
      <alignment vertical="top"/>
      <protection locked="0"/>
    </xf>
    <xf numFmtId="1" fontId="4" fillId="0" borderId="14" xfId="69" applyNumberFormat="1" applyFont="1" applyBorder="1" applyAlignment="1" applyProtection="1">
      <alignment horizontal="right" vertical="top" wrapText="1"/>
      <protection/>
    </xf>
    <xf numFmtId="49" fontId="4" fillId="0" borderId="14" xfId="69" applyNumberFormat="1" applyFont="1" applyFill="1" applyBorder="1" applyAlignment="1" applyProtection="1">
      <alignment horizontal="right" vertical="top" wrapText="1"/>
      <protection/>
    </xf>
    <xf numFmtId="1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Fill="1" applyBorder="1" applyAlignment="1" applyProtection="1">
      <alignment horizontal="right" vertical="top" wrapText="1"/>
      <protection/>
    </xf>
    <xf numFmtId="1" fontId="4" fillId="0" borderId="0" xfId="69" applyNumberFormat="1" applyFont="1" applyAlignment="1" applyProtection="1">
      <alignment vertical="top"/>
      <protection/>
    </xf>
    <xf numFmtId="1" fontId="3" fillId="0" borderId="14" xfId="69" applyNumberFormat="1" applyFont="1" applyBorder="1" applyAlignment="1" applyProtection="1">
      <alignment horizontal="right" vertical="top" wrapText="1"/>
      <protection/>
    </xf>
    <xf numFmtId="0" fontId="9" fillId="34" borderId="18" xfId="69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9" applyFont="1" applyBorder="1" applyAlignment="1" applyProtection="1">
      <alignment horizontal="right" vertical="top"/>
      <protection/>
    </xf>
    <xf numFmtId="0" fontId="4" fillId="0" borderId="0" xfId="69" applyFont="1" applyBorder="1" applyAlignment="1" applyProtection="1">
      <alignment vertical="top"/>
      <protection/>
    </xf>
    <xf numFmtId="0" fontId="4" fillId="0" borderId="0" xfId="69" applyFont="1" applyBorder="1" applyAlignment="1" applyProtection="1">
      <alignment horizontal="left" vertical="top"/>
      <protection/>
    </xf>
    <xf numFmtId="0" fontId="4" fillId="0" borderId="0" xfId="68" applyFont="1" applyAlignment="1" applyProtection="1">
      <alignment horizontal="centerContinuous"/>
      <protection/>
    </xf>
    <xf numFmtId="49" fontId="4" fillId="0" borderId="0" xfId="68" applyNumberFormat="1" applyFont="1" applyProtection="1">
      <alignment/>
      <protection/>
    </xf>
    <xf numFmtId="0" fontId="3" fillId="0" borderId="0" xfId="68" applyFont="1" applyBorder="1" applyProtection="1">
      <alignment/>
      <protection/>
    </xf>
    <xf numFmtId="0" fontId="3" fillId="0" borderId="0" xfId="68" applyFont="1" applyProtection="1">
      <alignment/>
      <protection/>
    </xf>
    <xf numFmtId="0" fontId="4" fillId="0" borderId="0" xfId="6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72" applyFont="1" applyFill="1" applyAlignment="1" applyProtection="1">
      <alignment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4" fillId="0" borderId="0" xfId="69" applyFont="1" applyFill="1" applyAlignment="1" applyProtection="1">
      <alignment horizontal="left" vertical="justify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3" fontId="4" fillId="0" borderId="0" xfId="72" applyNumberFormat="1" applyFont="1" applyBorder="1" applyProtection="1">
      <alignment/>
      <protection/>
    </xf>
    <xf numFmtId="0" fontId="4" fillId="0" borderId="0" xfId="72" applyFont="1" applyProtection="1">
      <alignment/>
      <protection/>
    </xf>
    <xf numFmtId="3" fontId="4" fillId="0" borderId="14" xfId="72" applyNumberFormat="1" applyFont="1" applyBorder="1" applyAlignment="1" applyProtection="1">
      <alignment vertical="center"/>
      <protection/>
    </xf>
    <xf numFmtId="0" fontId="4" fillId="0" borderId="0" xfId="7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0" fontId="4" fillId="0" borderId="0" xfId="69" applyFont="1" applyFill="1" applyAlignment="1" applyProtection="1">
      <alignment vertical="top"/>
      <protection/>
    </xf>
    <xf numFmtId="0" fontId="4" fillId="0" borderId="0" xfId="70" applyFont="1" applyAlignment="1" applyProtection="1">
      <alignment horizontal="centerContinuous" wrapText="1"/>
      <protection/>
    </xf>
    <xf numFmtId="0" fontId="3" fillId="0" borderId="0" xfId="69" applyFont="1" applyBorder="1" applyAlignment="1" applyProtection="1">
      <alignment vertical="top" wrapText="1"/>
      <protection/>
    </xf>
    <xf numFmtId="0" fontId="4" fillId="0" borderId="0" xfId="70" applyFont="1" applyFill="1" applyBorder="1" applyAlignment="1" applyProtection="1">
      <alignment horizontal="right" vertical="center" wrapText="1"/>
      <protection/>
    </xf>
    <xf numFmtId="0" fontId="4" fillId="0" borderId="0" xfId="70" applyFont="1" applyBorder="1" applyAlignment="1" applyProtection="1">
      <alignment horizontal="center" wrapText="1"/>
      <protection/>
    </xf>
    <xf numFmtId="0" fontId="4" fillId="0" borderId="0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1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Alignment="1" applyProtection="1">
      <alignment wrapText="1"/>
      <protection/>
    </xf>
    <xf numFmtId="49" fontId="4" fillId="0" borderId="14" xfId="70" applyNumberFormat="1" applyFont="1" applyFill="1" applyBorder="1" applyAlignment="1" applyProtection="1">
      <alignment horizontal="center" wrapText="1"/>
      <protection/>
    </xf>
    <xf numFmtId="49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Fill="1" applyBorder="1" applyAlignment="1" applyProtection="1">
      <alignment wrapText="1"/>
      <protection/>
    </xf>
    <xf numFmtId="0" fontId="4" fillId="0" borderId="0" xfId="70" applyFont="1" applyFill="1" applyAlignment="1" applyProtection="1">
      <alignment wrapText="1"/>
      <protection/>
    </xf>
    <xf numFmtId="172" fontId="4" fillId="0" borderId="0" xfId="69" applyNumberFormat="1" applyFont="1" applyAlignment="1" applyProtection="1">
      <alignment horizontal="left" vertical="top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0" fontId="4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Border="1" applyAlignment="1" applyProtection="1">
      <alignment horizontal="center" vertical="center"/>
      <protection/>
    </xf>
    <xf numFmtId="0" fontId="4" fillId="0" borderId="0" xfId="71" applyFont="1" applyProtection="1">
      <alignment/>
      <protection/>
    </xf>
    <xf numFmtId="3" fontId="11" fillId="0" borderId="14" xfId="71" applyNumberFormat="1" applyFont="1" applyBorder="1" applyAlignment="1" applyProtection="1">
      <alignment horizontal="center" vertical="center"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3" fontId="4" fillId="35" borderId="20" xfId="69" applyNumberFormat="1" applyFont="1" applyFill="1" applyBorder="1" applyAlignment="1" applyProtection="1">
      <alignment vertical="top"/>
      <protection locked="0"/>
    </xf>
    <xf numFmtId="3" fontId="4" fillId="35" borderId="14" xfId="69" applyNumberFormat="1" applyFont="1" applyFill="1" applyBorder="1" applyAlignment="1" applyProtection="1">
      <alignment vertical="top"/>
      <protection locked="0"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69" applyFont="1" applyFill="1" applyBorder="1" applyAlignment="1" applyProtection="1">
      <alignment vertical="top"/>
      <protection/>
    </xf>
    <xf numFmtId="1" fontId="10" fillId="34" borderId="18" xfId="69" applyNumberFormat="1" applyFont="1" applyFill="1" applyBorder="1" applyAlignment="1" applyProtection="1">
      <alignment vertical="top" wrapText="1"/>
      <protection/>
    </xf>
    <xf numFmtId="1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69" applyNumberFormat="1" applyFont="1" applyFill="1" applyBorder="1" applyAlignment="1" applyProtection="1">
      <alignment vertical="top" wrapText="1"/>
      <protection/>
    </xf>
    <xf numFmtId="49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69" applyNumberFormat="1" applyFont="1" applyFill="1" applyBorder="1" applyAlignment="1" applyProtection="1">
      <alignment horizontal="right" vertical="top" wrapText="1"/>
      <protection/>
    </xf>
    <xf numFmtId="0" fontId="9" fillId="34" borderId="15" xfId="69" applyFont="1" applyFill="1" applyBorder="1" applyAlignment="1" applyProtection="1">
      <alignment vertical="top" wrapText="1"/>
      <protection/>
    </xf>
    <xf numFmtId="49" fontId="4" fillId="0" borderId="16" xfId="69" applyNumberFormat="1" applyFont="1" applyFill="1" applyBorder="1" applyAlignment="1" applyProtection="1">
      <alignment horizontal="right" vertical="top" wrapText="1"/>
      <protection/>
    </xf>
    <xf numFmtId="1" fontId="3" fillId="0" borderId="21" xfId="69" applyNumberFormat="1" applyFont="1" applyBorder="1" applyAlignment="1" applyProtection="1">
      <alignment horizontal="right" vertical="top" wrapText="1"/>
      <protection/>
    </xf>
    <xf numFmtId="1" fontId="3" fillId="0" borderId="16" xfId="69" applyNumberFormat="1" applyFont="1" applyBorder="1" applyAlignment="1" applyProtection="1">
      <alignment horizontal="right" vertical="top" wrapText="1"/>
      <protection/>
    </xf>
    <xf numFmtId="0" fontId="10" fillId="34" borderId="22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69" applyNumberFormat="1" applyFont="1" applyFill="1" applyBorder="1" applyAlignment="1" applyProtection="1">
      <alignment vertical="top" wrapText="1"/>
      <protection/>
    </xf>
    <xf numFmtId="0" fontId="10" fillId="34" borderId="22" xfId="69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2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top" wrapText="1"/>
      <protection/>
    </xf>
    <xf numFmtId="0" fontId="3" fillId="0" borderId="23" xfId="69" applyFont="1" applyBorder="1" applyAlignment="1" applyProtection="1">
      <alignment horizontal="center" vertical="top" wrapText="1"/>
      <protection/>
    </xf>
    <xf numFmtId="0" fontId="9" fillId="34" borderId="15" xfId="69" applyFont="1" applyFill="1" applyBorder="1" applyAlignment="1" applyProtection="1">
      <alignment horizontal="left" vertical="top" wrapText="1"/>
      <protection/>
    </xf>
    <xf numFmtId="49" fontId="3" fillId="0" borderId="16" xfId="69" applyNumberFormat="1" applyFont="1" applyBorder="1" applyAlignment="1" applyProtection="1">
      <alignment horizontal="right" vertical="top" wrapText="1"/>
      <protection/>
    </xf>
    <xf numFmtId="49" fontId="3" fillId="0" borderId="22" xfId="69" applyNumberFormat="1" applyFont="1" applyBorder="1" applyAlignment="1" applyProtection="1">
      <alignment horizontal="center" vertical="center" wrapText="1"/>
      <protection/>
    </xf>
    <xf numFmtId="49" fontId="3" fillId="36" borderId="16" xfId="69" applyNumberFormat="1" applyFont="1" applyFill="1" applyBorder="1" applyAlignment="1" applyProtection="1">
      <alignment horizontal="right" vertical="top" wrapText="1"/>
      <protection/>
    </xf>
    <xf numFmtId="49" fontId="3" fillId="0" borderId="21" xfId="69" applyNumberFormat="1" applyFont="1" applyBorder="1" applyAlignment="1" applyProtection="1">
      <alignment horizontal="right" vertical="top" wrapText="1"/>
      <protection/>
    </xf>
    <xf numFmtId="1" fontId="10" fillId="34" borderId="22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4" xfId="69" applyNumberFormat="1" applyFont="1" applyFill="1" applyBorder="1" applyAlignment="1" applyProtection="1">
      <alignment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0" fontId="11" fillId="0" borderId="18" xfId="71" applyFont="1" applyBorder="1" applyAlignment="1" applyProtection="1">
      <alignment vertical="center" wrapText="1"/>
      <protection/>
    </xf>
    <xf numFmtId="0" fontId="4" fillId="0" borderId="18" xfId="71" applyFont="1" applyBorder="1" applyAlignment="1" applyProtection="1">
      <alignment horizontal="left" vertical="center" wrapText="1"/>
      <protection/>
    </xf>
    <xf numFmtId="0" fontId="11" fillId="0" borderId="18" xfId="71" applyFont="1" applyBorder="1" applyAlignment="1" applyProtection="1">
      <alignment horizontal="right" vertical="center" wrapText="1"/>
      <protection/>
    </xf>
    <xf numFmtId="0" fontId="4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horizontal="center" vertical="center" wrapText="1"/>
      <protection/>
    </xf>
    <xf numFmtId="0" fontId="11" fillId="0" borderId="18" xfId="71" applyFont="1" applyBorder="1" applyAlignment="1" applyProtection="1">
      <alignment horizontal="left"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Border="1" applyAlignment="1" applyProtection="1">
      <alignment vertical="center"/>
      <protection/>
    </xf>
    <xf numFmtId="3" fontId="3" fillId="0" borderId="20" xfId="71" applyNumberFormat="1" applyFont="1" applyFill="1" applyBorder="1" applyAlignment="1" applyProtection="1">
      <alignment vertical="center"/>
      <protection/>
    </xf>
    <xf numFmtId="0" fontId="4" fillId="0" borderId="18" xfId="71" applyFont="1" applyFill="1" applyBorder="1" applyAlignment="1" applyProtection="1">
      <alignment vertical="center" wrapText="1"/>
      <protection/>
    </xf>
    <xf numFmtId="0" fontId="12" fillId="0" borderId="18" xfId="71" applyFont="1" applyBorder="1" applyAlignment="1" applyProtection="1">
      <alignment vertical="center" wrapText="1"/>
      <protection/>
    </xf>
    <xf numFmtId="0" fontId="9" fillId="0" borderId="18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23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vertical="center" wrapText="1"/>
      <protection/>
    </xf>
    <xf numFmtId="0" fontId="3" fillId="0" borderId="16" xfId="71" applyFont="1" applyBorder="1" applyAlignment="1" applyProtection="1">
      <alignment vertical="center" wrapText="1"/>
      <protection/>
    </xf>
    <xf numFmtId="3" fontId="3" fillId="0" borderId="16" xfId="71" applyNumberFormat="1" applyFont="1" applyBorder="1" applyAlignment="1" applyProtection="1">
      <alignment vertical="center"/>
      <protection/>
    </xf>
    <xf numFmtId="3" fontId="3" fillId="0" borderId="17" xfId="71" applyNumberFormat="1" applyFont="1" applyBorder="1" applyAlignment="1" applyProtection="1">
      <alignment vertical="center"/>
      <protection/>
    </xf>
    <xf numFmtId="0" fontId="11" fillId="0" borderId="22" xfId="71" applyFont="1" applyBorder="1" applyAlignment="1" applyProtection="1">
      <alignment horizontal="right" vertical="center" wrapText="1"/>
      <protection/>
    </xf>
    <xf numFmtId="0" fontId="11" fillId="0" borderId="21" xfId="71" applyFont="1" applyBorder="1" applyAlignment="1" applyProtection="1">
      <alignment horizontal="center" vertical="center" wrapText="1"/>
      <protection/>
    </xf>
    <xf numFmtId="0" fontId="4" fillId="0" borderId="22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3" fontId="4" fillId="0" borderId="21" xfId="71" applyNumberFormat="1" applyFont="1" applyBorder="1" applyAlignment="1" applyProtection="1">
      <alignment vertical="center"/>
      <protection/>
    </xf>
    <xf numFmtId="3" fontId="4" fillId="0" borderId="23" xfId="71" applyNumberFormat="1" applyFont="1" applyBorder="1" applyAlignment="1" applyProtection="1">
      <alignment vertical="center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0" fontId="3" fillId="0" borderId="22" xfId="71" applyFont="1" applyBorder="1" applyAlignment="1" applyProtection="1">
      <alignment vertical="center" wrapText="1"/>
      <protection/>
    </xf>
    <xf numFmtId="0" fontId="4" fillId="0" borderId="16" xfId="71" applyFont="1" applyBorder="1" applyAlignment="1" applyProtection="1">
      <alignment vertical="center" wrapText="1"/>
      <protection/>
    </xf>
    <xf numFmtId="49" fontId="11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21" xfId="71" applyFont="1" applyBorder="1" applyAlignment="1" applyProtection="1">
      <alignment vertical="center" wrapText="1"/>
      <protection/>
    </xf>
    <xf numFmtId="0" fontId="11" fillId="0" borderId="16" xfId="71" applyFont="1" applyBorder="1" applyAlignment="1" applyProtection="1">
      <alignment horizontal="center" vertical="center" wrapText="1"/>
      <protection/>
    </xf>
    <xf numFmtId="3" fontId="3" fillId="0" borderId="21" xfId="71" applyNumberFormat="1" applyFont="1" applyBorder="1" applyAlignment="1" applyProtection="1">
      <alignment vertical="center"/>
      <protection/>
    </xf>
    <xf numFmtId="3" fontId="3" fillId="0" borderId="23" xfId="71" applyNumberFormat="1" applyFont="1" applyBorder="1" applyAlignment="1" applyProtection="1">
      <alignment vertical="center"/>
      <protection/>
    </xf>
    <xf numFmtId="49" fontId="3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4" xfId="71" applyFont="1" applyBorder="1" applyAlignment="1" applyProtection="1">
      <alignment horizontal="left" vertical="center" wrapText="1"/>
      <protection/>
    </xf>
    <xf numFmtId="0" fontId="3" fillId="0" borderId="25" xfId="71" applyFont="1" applyBorder="1" applyAlignment="1" applyProtection="1">
      <alignment horizontal="center" vertical="center" wrapText="1"/>
      <protection/>
    </xf>
    <xf numFmtId="49" fontId="3" fillId="0" borderId="25" xfId="71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14" fontId="3" fillId="0" borderId="16" xfId="70" applyNumberFormat="1" applyFont="1" applyFill="1" applyBorder="1" applyAlignment="1" applyProtection="1">
      <alignment horizontal="center" vertical="center" wrapText="1"/>
      <protection/>
    </xf>
    <xf numFmtId="14" fontId="3" fillId="0" borderId="17" xfId="70" applyNumberFormat="1" applyFont="1" applyFill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0" fontId="4" fillId="0" borderId="18" xfId="70" applyFont="1" applyFill="1" applyBorder="1" applyAlignment="1" applyProtection="1">
      <alignment wrapText="1"/>
      <protection/>
    </xf>
    <xf numFmtId="0" fontId="4" fillId="0" borderId="26" xfId="70" applyFont="1" applyBorder="1" applyAlignment="1" applyProtection="1">
      <alignment wrapText="1"/>
      <protection/>
    </xf>
    <xf numFmtId="3" fontId="4" fillId="35" borderId="27" xfId="69" applyNumberFormat="1" applyFont="1" applyFill="1" applyBorder="1" applyAlignment="1" applyProtection="1">
      <alignment vertical="top"/>
      <protection locked="0"/>
    </xf>
    <xf numFmtId="0" fontId="3" fillId="0" borderId="22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49" fontId="3" fillId="0" borderId="21" xfId="70" applyNumberFormat="1" applyFont="1" applyFill="1" applyBorder="1" applyAlignment="1" applyProtection="1">
      <alignment horizontal="center" vertical="center" wrapText="1"/>
      <protection/>
    </xf>
    <xf numFmtId="49" fontId="3" fillId="0" borderId="23" xfId="70" applyNumberFormat="1" applyFont="1" applyFill="1" applyBorder="1" applyAlignment="1" applyProtection="1">
      <alignment horizontal="center" vertical="center" wrapText="1"/>
      <protection/>
    </xf>
    <xf numFmtId="0" fontId="11" fillId="0" borderId="28" xfId="70" applyFont="1" applyBorder="1" applyAlignment="1" applyProtection="1">
      <alignment wrapText="1"/>
      <protection/>
    </xf>
    <xf numFmtId="49" fontId="11" fillId="0" borderId="29" xfId="70" applyNumberFormat="1" applyFont="1" applyBorder="1" applyAlignment="1" applyProtection="1">
      <alignment horizontal="center" wrapText="1"/>
      <protection/>
    </xf>
    <xf numFmtId="0" fontId="11" fillId="0" borderId="15" xfId="70" applyFont="1" applyBorder="1" applyAlignment="1" applyProtection="1">
      <alignment wrapText="1"/>
      <protection/>
    </xf>
    <xf numFmtId="49" fontId="11" fillId="0" borderId="16" xfId="70" applyNumberFormat="1" applyFont="1" applyBorder="1" applyAlignment="1" applyProtection="1">
      <alignment wrapText="1"/>
      <protection/>
    </xf>
    <xf numFmtId="3" fontId="4" fillId="0" borderId="16" xfId="70" applyNumberFormat="1" applyFont="1" applyFill="1" applyBorder="1" applyAlignment="1" applyProtection="1">
      <alignment wrapText="1"/>
      <protection/>
    </xf>
    <xf numFmtId="3" fontId="4" fillId="0" borderId="17" xfId="70" applyNumberFormat="1" applyFont="1" applyFill="1" applyBorder="1" applyAlignment="1" applyProtection="1">
      <alignment wrapText="1"/>
      <protection/>
    </xf>
    <xf numFmtId="0" fontId="3" fillId="0" borderId="26" xfId="70" applyFont="1" applyBorder="1" applyAlignment="1" applyProtection="1">
      <alignment horizontal="right" wrapText="1"/>
      <protection/>
    </xf>
    <xf numFmtId="49" fontId="3" fillId="0" borderId="27" xfId="70" applyNumberFormat="1" applyFont="1" applyBorder="1" applyAlignment="1" applyProtection="1">
      <alignment horizontal="center" wrapText="1"/>
      <protection/>
    </xf>
    <xf numFmtId="49" fontId="11" fillId="0" borderId="16" xfId="70" applyNumberFormat="1" applyFont="1" applyBorder="1" applyAlignment="1" applyProtection="1">
      <alignment horizontal="center" wrapText="1"/>
      <protection/>
    </xf>
    <xf numFmtId="0" fontId="3" fillId="0" borderId="22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4" fillId="35" borderId="29" xfId="69" applyNumberFormat="1" applyFont="1" applyFill="1" applyBorder="1" applyAlignment="1" applyProtection="1">
      <alignment vertical="top"/>
      <protection locked="0"/>
    </xf>
    <xf numFmtId="0" fontId="3" fillId="0" borderId="24" xfId="70" applyFont="1" applyBorder="1" applyAlignment="1" applyProtection="1">
      <alignment wrapText="1"/>
      <protection/>
    </xf>
    <xf numFmtId="49" fontId="3" fillId="0" borderId="25" xfId="70" applyNumberFormat="1" applyFont="1" applyBorder="1" applyAlignment="1" applyProtection="1">
      <alignment horizontal="center" wrapText="1"/>
      <protection/>
    </xf>
    <xf numFmtId="0" fontId="11" fillId="0" borderId="30" xfId="70" applyFont="1" applyBorder="1" applyAlignment="1" applyProtection="1">
      <alignment wrapText="1"/>
      <protection/>
    </xf>
    <xf numFmtId="49" fontId="11" fillId="0" borderId="31" xfId="70" applyNumberFormat="1" applyFont="1" applyBorder="1" applyAlignment="1" applyProtection="1">
      <alignment horizontal="center" wrapText="1"/>
      <protection/>
    </xf>
    <xf numFmtId="0" fontId="4" fillId="0" borderId="28" xfId="70" applyFont="1" applyBorder="1" applyAlignment="1" applyProtection="1">
      <alignment wrapText="1"/>
      <protection/>
    </xf>
    <xf numFmtId="0" fontId="11" fillId="0" borderId="24" xfId="70" applyFont="1" applyBorder="1" applyAlignment="1" applyProtection="1">
      <alignment wrapText="1"/>
      <protection/>
    </xf>
    <xf numFmtId="49" fontId="11" fillId="0" borderId="25" xfId="70" applyNumberFormat="1" applyFont="1" applyBorder="1" applyAlignment="1" applyProtection="1">
      <alignment horizontal="center" wrapText="1"/>
      <protection/>
    </xf>
    <xf numFmtId="3" fontId="3" fillId="0" borderId="25" xfId="70" applyNumberFormat="1" applyFont="1" applyFill="1" applyBorder="1" applyAlignment="1" applyProtection="1">
      <alignment wrapText="1"/>
      <protection/>
    </xf>
    <xf numFmtId="3" fontId="3" fillId="0" borderId="32" xfId="70" applyNumberFormat="1" applyFont="1" applyFill="1" applyBorder="1" applyAlignment="1" applyProtection="1">
      <alignment wrapText="1"/>
      <protection/>
    </xf>
    <xf numFmtId="3" fontId="11" fillId="35" borderId="31" xfId="69" applyNumberFormat="1" applyFont="1" applyFill="1" applyBorder="1" applyAlignment="1" applyProtection="1">
      <alignment vertical="top"/>
      <protection locked="0"/>
    </xf>
    <xf numFmtId="3" fontId="11" fillId="0" borderId="25" xfId="70" applyNumberFormat="1" applyFont="1" applyFill="1" applyBorder="1" applyAlignment="1" applyProtection="1">
      <alignment wrapText="1"/>
      <protection/>
    </xf>
    <xf numFmtId="3" fontId="11" fillId="0" borderId="32" xfId="70" applyNumberFormat="1" applyFont="1" applyFill="1" applyBorder="1" applyAlignment="1" applyProtection="1">
      <alignment wrapText="1"/>
      <protection/>
    </xf>
    <xf numFmtId="49" fontId="6" fillId="0" borderId="29" xfId="70" applyNumberFormat="1" applyFont="1" applyBorder="1" applyAlignment="1" applyProtection="1">
      <alignment horizontal="center" wrapText="1"/>
      <protection/>
    </xf>
    <xf numFmtId="49" fontId="6" fillId="0" borderId="27" xfId="70" applyNumberFormat="1" applyFont="1" applyBorder="1" applyAlignment="1" applyProtection="1">
      <alignment horizontal="center" wrapText="1"/>
      <protection/>
    </xf>
    <xf numFmtId="49" fontId="4" fillId="0" borderId="16" xfId="72" applyNumberFormat="1" applyFont="1" applyBorder="1" applyAlignment="1" applyProtection="1">
      <alignment horizontal="center" vertical="center" wrapText="1"/>
      <protection/>
    </xf>
    <xf numFmtId="3" fontId="4" fillId="0" borderId="20" xfId="72" applyNumberFormat="1" applyFont="1" applyBorder="1" applyAlignment="1" applyProtection="1">
      <alignment vertical="center"/>
      <protection/>
    </xf>
    <xf numFmtId="3" fontId="4" fillId="35" borderId="14" xfId="69" applyNumberFormat="1" applyFont="1" applyFill="1" applyBorder="1" applyAlignment="1" applyProtection="1">
      <alignment vertical="center"/>
      <protection locked="0"/>
    </xf>
    <xf numFmtId="3" fontId="4" fillId="35" borderId="20" xfId="69" applyNumberFormat="1" applyFont="1" applyFill="1" applyBorder="1" applyAlignment="1" applyProtection="1">
      <alignment vertical="center"/>
      <protection locked="0"/>
    </xf>
    <xf numFmtId="3" fontId="4" fillId="35" borderId="21" xfId="69" applyNumberFormat="1" applyFont="1" applyFill="1" applyBorder="1" applyAlignment="1" applyProtection="1">
      <alignment vertical="center"/>
      <protection locked="0"/>
    </xf>
    <xf numFmtId="3" fontId="4" fillId="35" borderId="23" xfId="69" applyNumberFormat="1" applyFont="1" applyFill="1" applyBorder="1" applyAlignment="1" applyProtection="1">
      <alignment vertical="center"/>
      <protection locked="0"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3" fontId="4" fillId="0" borderId="14" xfId="67" applyNumberFormat="1" applyFont="1" applyBorder="1" applyAlignment="1" applyProtection="1">
      <alignment horizontal="right" vertical="center" wrapText="1"/>
      <protection/>
    </xf>
    <xf numFmtId="3" fontId="3" fillId="0" borderId="14" xfId="67" applyNumberFormat="1" applyFont="1" applyBorder="1" applyAlignment="1" applyProtection="1">
      <alignment horizontal="right" vertical="center" wrapText="1"/>
      <protection/>
    </xf>
    <xf numFmtId="3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vertical="top" wrapText="1"/>
      <protection/>
    </xf>
    <xf numFmtId="1" fontId="13" fillId="34" borderId="18" xfId="69" applyNumberFormat="1" applyFont="1" applyFill="1" applyBorder="1" applyAlignment="1" applyProtection="1">
      <alignment vertical="top"/>
      <protection/>
    </xf>
    <xf numFmtId="0" fontId="9" fillId="34" borderId="22" xfId="69" applyNumberFormat="1" applyFont="1" applyFill="1" applyBorder="1" applyAlignment="1" applyProtection="1">
      <alignment vertical="top" wrapText="1"/>
      <protection/>
    </xf>
    <xf numFmtId="3" fontId="3" fillId="35" borderId="14" xfId="69" applyNumberFormat="1" applyFont="1" applyFill="1" applyBorder="1" applyAlignment="1" applyProtection="1">
      <alignment vertical="top"/>
      <protection locked="0"/>
    </xf>
    <xf numFmtId="3" fontId="3" fillId="35" borderId="20" xfId="69" applyNumberFormat="1" applyFont="1" applyFill="1" applyBorder="1" applyAlignment="1" applyProtection="1">
      <alignment vertical="top"/>
      <protection locked="0"/>
    </xf>
    <xf numFmtId="3" fontId="11" fillId="35" borderId="14" xfId="69" applyNumberFormat="1" applyFont="1" applyFill="1" applyBorder="1" applyAlignment="1" applyProtection="1">
      <alignment vertical="top"/>
      <protection locked="0"/>
    </xf>
    <xf numFmtId="3" fontId="11" fillId="35" borderId="20" xfId="69" applyNumberFormat="1" applyFont="1" applyFill="1" applyBorder="1" applyAlignment="1" applyProtection="1">
      <alignment vertical="top"/>
      <protection locked="0"/>
    </xf>
    <xf numFmtId="1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horizontal="center" vertical="center"/>
      <protection/>
    </xf>
    <xf numFmtId="0" fontId="13" fillId="34" borderId="18" xfId="69" applyFont="1" applyFill="1" applyBorder="1" applyAlignment="1" applyProtection="1">
      <alignment horizontal="center" vertical="top" wrapText="1"/>
      <protection/>
    </xf>
    <xf numFmtId="0" fontId="9" fillId="34" borderId="18" xfId="69" applyFont="1" applyFill="1" applyBorder="1" applyAlignment="1" applyProtection="1">
      <alignment horizontal="center" vertical="top" wrapText="1"/>
      <protection/>
    </xf>
    <xf numFmtId="1" fontId="13" fillId="34" borderId="18" xfId="69" applyNumberFormat="1" applyFont="1" applyFill="1" applyBorder="1" applyAlignment="1" applyProtection="1">
      <alignment horizontal="center" vertical="top"/>
      <protection/>
    </xf>
    <xf numFmtId="1" fontId="13" fillId="34" borderId="18" xfId="69" applyNumberFormat="1" applyFont="1" applyFill="1" applyBorder="1" applyAlignment="1" applyProtection="1">
      <alignment vertical="top" wrapText="1"/>
      <protection/>
    </xf>
    <xf numFmtId="1" fontId="4" fillId="0" borderId="14" xfId="69" applyNumberFormat="1" applyFont="1" applyBorder="1" applyAlignment="1" applyProtection="1">
      <alignment horizontal="right" vertical="center" wrapText="1"/>
      <protection/>
    </xf>
    <xf numFmtId="0" fontId="9" fillId="34" borderId="24" xfId="69" applyFont="1" applyFill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right" vertical="center" wrapText="1"/>
      <protection/>
    </xf>
    <xf numFmtId="1" fontId="3" fillId="0" borderId="25" xfId="69" applyNumberFormat="1" applyFont="1" applyBorder="1" applyAlignment="1" applyProtection="1">
      <alignment horizontal="right" vertical="center" wrapText="1"/>
      <protection/>
    </xf>
    <xf numFmtId="0" fontId="9" fillId="34" borderId="22" xfId="69" applyFont="1" applyFill="1" applyBorder="1" applyAlignment="1" applyProtection="1">
      <alignment vertical="top" wrapText="1"/>
      <protection/>
    </xf>
    <xf numFmtId="0" fontId="15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centerContinuous" vertical="center"/>
      <protection/>
    </xf>
    <xf numFmtId="0" fontId="4" fillId="0" borderId="0" xfId="70" applyFont="1" applyAlignment="1" applyProtection="1">
      <alignment horizontal="centerContinuous"/>
      <protection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7" borderId="0" xfId="0" applyFont="1" applyFill="1" applyAlignment="1">
      <alignment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left" vertical="center"/>
      <protection/>
    </xf>
    <xf numFmtId="0" fontId="11" fillId="0" borderId="14" xfId="67" applyFont="1" applyBorder="1" applyAlignment="1" applyProtection="1">
      <alignment horizontal="righ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horizontal="right" vertical="center"/>
      <protection/>
    </xf>
    <xf numFmtId="0" fontId="11" fillId="0" borderId="14" xfId="67" applyFont="1" applyBorder="1" applyAlignment="1" applyProtection="1">
      <alignment horizontal="lef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/>
      <protection/>
    </xf>
    <xf numFmtId="49" fontId="6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horizontal="centerContinuous" vertical="center"/>
      <protection/>
    </xf>
    <xf numFmtId="49" fontId="4" fillId="0" borderId="0" xfId="72" applyNumberFormat="1" applyFont="1" applyAlignment="1" applyProtection="1">
      <alignment horizontal="centerContinuous" wrapText="1"/>
      <protection/>
    </xf>
    <xf numFmtId="0" fontId="4" fillId="0" borderId="0" xfId="72" applyFont="1" applyAlignment="1" applyProtection="1">
      <alignment horizontal="centerContinuous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36" borderId="33" xfId="72" applyFont="1" applyFill="1" applyBorder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Continuous" vertical="center" wrapText="1"/>
      <protection/>
    </xf>
    <xf numFmtId="0" fontId="3" fillId="36" borderId="34" xfId="72" applyFont="1" applyFill="1" applyBorder="1" applyAlignment="1" applyProtection="1">
      <alignment horizontal="center" vertical="center" wrapText="1"/>
      <protection/>
    </xf>
    <xf numFmtId="0" fontId="3" fillId="36" borderId="35" xfId="72" applyFont="1" applyFill="1" applyBorder="1" applyAlignment="1" applyProtection="1">
      <alignment horizontal="centerContinuous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49" fontId="3" fillId="0" borderId="27" xfId="72" applyNumberFormat="1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3" fillId="0" borderId="36" xfId="72" applyFont="1" applyFill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center" vertical="center" wrapText="1"/>
      <protection/>
    </xf>
    <xf numFmtId="49" fontId="3" fillId="0" borderId="16" xfId="72" applyNumberFormat="1" applyFont="1" applyBorder="1" applyAlignment="1" applyProtection="1">
      <alignment horizontal="center" vertical="center" wrapText="1"/>
      <protection/>
    </xf>
    <xf numFmtId="49" fontId="4" fillId="36" borderId="16" xfId="72" applyNumberFormat="1" applyFont="1" applyFill="1" applyBorder="1" applyAlignment="1" applyProtection="1">
      <alignment horizontal="center" vertical="center" wrapText="1"/>
      <protection/>
    </xf>
    <xf numFmtId="49" fontId="4" fillId="0" borderId="17" xfId="72" applyNumberFormat="1" applyFont="1" applyFill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49" fontId="3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vertical="center" wrapText="1"/>
      <protection/>
    </xf>
    <xf numFmtId="49" fontId="4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wrapText="1"/>
      <protection/>
    </xf>
    <xf numFmtId="49" fontId="4" fillId="0" borderId="14" xfId="72" applyNumberFormat="1" applyFont="1" applyBorder="1" applyAlignment="1" applyProtection="1">
      <alignment horizontal="center" wrapText="1"/>
      <protection/>
    </xf>
    <xf numFmtId="0" fontId="4" fillId="0" borderId="22" xfId="72" applyFont="1" applyBorder="1" applyAlignment="1" applyProtection="1">
      <alignment vertical="center" wrapText="1"/>
      <protection/>
    </xf>
    <xf numFmtId="49" fontId="4" fillId="0" borderId="21" xfId="72" applyNumberFormat="1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vertical="center" wrapText="1"/>
      <protection/>
    </xf>
    <xf numFmtId="49" fontId="3" fillId="0" borderId="25" xfId="72" applyNumberFormat="1" applyFont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vertical="center" wrapText="1"/>
      <protection/>
    </xf>
    <xf numFmtId="49" fontId="3" fillId="0" borderId="0" xfId="72" applyNumberFormat="1" applyFont="1" applyBorder="1" applyAlignment="1" applyProtection="1">
      <alignment horizontal="center" vertical="center" wrapText="1"/>
      <protection/>
    </xf>
    <xf numFmtId="3" fontId="4" fillId="0" borderId="0" xfId="72" applyNumberFormat="1" applyFont="1" applyBorder="1" applyAlignment="1" applyProtection="1">
      <alignment vertical="center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wrapText="1"/>
      <protection/>
    </xf>
    <xf numFmtId="49" fontId="4" fillId="0" borderId="0" xfId="72" applyNumberFormat="1" applyFont="1" applyAlignment="1" applyProtection="1">
      <alignment horizontal="center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wrapText="1"/>
      <protection/>
    </xf>
    <xf numFmtId="1" fontId="4" fillId="0" borderId="0" xfId="71" applyNumberFormat="1" applyFont="1" applyBorder="1" applyProtection="1">
      <alignment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1" fontId="4" fillId="0" borderId="0" xfId="71" applyNumberFormat="1" applyFont="1" applyProtection="1">
      <alignment/>
      <protection/>
    </xf>
    <xf numFmtId="0" fontId="4" fillId="0" borderId="0" xfId="71" applyFont="1" applyAlignment="1" applyProtection="1">
      <alignment wrapText="1"/>
      <protection/>
    </xf>
    <xf numFmtId="0" fontId="4" fillId="0" borderId="18" xfId="69" applyFont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left" vertical="top" wrapText="1"/>
      <protection/>
    </xf>
    <xf numFmtId="49" fontId="3" fillId="0" borderId="0" xfId="69" applyNumberFormat="1" applyFont="1" applyBorder="1" applyAlignment="1" applyProtection="1">
      <alignment vertical="top" wrapText="1"/>
      <protection/>
    </xf>
    <xf numFmtId="1" fontId="4" fillId="0" borderId="0" xfId="69" applyNumberFormat="1" applyFont="1" applyBorder="1" applyAlignment="1" applyProtection="1">
      <alignment vertical="top" wrapText="1"/>
      <protection/>
    </xf>
    <xf numFmtId="0" fontId="4" fillId="0" borderId="0" xfId="69" applyFont="1" applyAlignment="1" applyProtection="1">
      <alignment horizontal="left" vertical="top" wrapText="1"/>
      <protection/>
    </xf>
    <xf numFmtId="0" fontId="17" fillId="0" borderId="0" xfId="69" applyFont="1" applyBorder="1" applyAlignment="1" applyProtection="1">
      <alignment vertical="top"/>
      <protection/>
    </xf>
    <xf numFmtId="1" fontId="4" fillId="0" borderId="0" xfId="69" applyNumberFormat="1" applyFont="1" applyAlignment="1" applyProtection="1">
      <alignment vertical="top" wrapText="1"/>
      <protection/>
    </xf>
    <xf numFmtId="49" fontId="4" fillId="35" borderId="14" xfId="73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3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3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9" applyNumberFormat="1" applyFont="1" applyFill="1" applyBorder="1" applyAlignment="1" applyProtection="1">
      <alignment vertical="top"/>
      <protection locked="0"/>
    </xf>
    <xf numFmtId="3" fontId="3" fillId="35" borderId="17" xfId="69" applyNumberFormat="1" applyFont="1" applyFill="1" applyBorder="1" applyAlignment="1" applyProtection="1">
      <alignment vertical="top"/>
      <protection locked="0"/>
    </xf>
    <xf numFmtId="3" fontId="3" fillId="0" borderId="14" xfId="72" applyNumberFormat="1" applyFont="1" applyFill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 locked="0"/>
    </xf>
    <xf numFmtId="3" fontId="3" fillId="0" borderId="20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Border="1" applyAlignment="1" applyProtection="1">
      <alignment vertical="center"/>
      <protection/>
    </xf>
    <xf numFmtId="3" fontId="3" fillId="0" borderId="32" xfId="72" applyNumberFormat="1" applyFont="1" applyBorder="1" applyAlignment="1" applyProtection="1">
      <alignment vertical="center"/>
      <protection/>
    </xf>
    <xf numFmtId="0" fontId="76" fillId="38" borderId="37" xfId="7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73" applyFont="1" applyFill="1" applyBorder="1" applyAlignment="1" applyProtection="1">
      <alignment horizontal="center" vertical="center" wrapText="1"/>
      <protection/>
    </xf>
    <xf numFmtId="0" fontId="77" fillId="39" borderId="37" xfId="0" applyFont="1" applyFill="1" applyBorder="1" applyAlignment="1">
      <alignment horizontal="center" vertical="center" wrapText="1"/>
    </xf>
    <xf numFmtId="3" fontId="4" fillId="0" borderId="16" xfId="69" applyNumberFormat="1" applyFont="1" applyBorder="1" applyAlignment="1" applyProtection="1">
      <alignment vertical="top" wrapText="1"/>
      <protection/>
    </xf>
    <xf numFmtId="3" fontId="4" fillId="0" borderId="17" xfId="69" applyNumberFormat="1" applyFont="1" applyBorder="1" applyAlignment="1" applyProtection="1">
      <alignment vertical="top" wrapText="1"/>
      <protection/>
    </xf>
    <xf numFmtId="3" fontId="4" fillId="0" borderId="14" xfId="69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top" wrapText="1"/>
      <protection/>
    </xf>
    <xf numFmtId="3" fontId="11" fillId="0" borderId="20" xfId="69" applyNumberFormat="1" applyFont="1" applyBorder="1" applyAlignment="1" applyProtection="1">
      <alignment vertical="top" wrapText="1"/>
      <protection/>
    </xf>
    <xf numFmtId="3" fontId="3" fillId="0" borderId="14" xfId="69" applyNumberFormat="1" applyFont="1" applyBorder="1" applyAlignment="1" applyProtection="1">
      <alignment vertical="top" wrapText="1"/>
      <protection/>
    </xf>
    <xf numFmtId="3" fontId="3" fillId="0" borderId="20" xfId="69" applyNumberFormat="1" applyFont="1" applyBorder="1" applyAlignment="1" applyProtection="1">
      <alignment vertical="top" wrapText="1"/>
      <protection/>
    </xf>
    <xf numFmtId="3" fontId="3" fillId="0" borderId="21" xfId="69" applyNumberFormat="1" applyFont="1" applyBorder="1" applyAlignment="1" applyProtection="1">
      <alignment vertical="top" wrapText="1"/>
      <protection/>
    </xf>
    <xf numFmtId="3" fontId="3" fillId="0" borderId="23" xfId="69" applyNumberFormat="1" applyFont="1" applyBorder="1" applyAlignment="1" applyProtection="1">
      <alignment vertical="top" wrapText="1"/>
      <protection/>
    </xf>
    <xf numFmtId="3" fontId="3" fillId="0" borderId="25" xfId="69" applyNumberFormat="1" applyFont="1" applyBorder="1" applyAlignment="1" applyProtection="1">
      <alignment vertical="center" wrapText="1"/>
      <protection/>
    </xf>
    <xf numFmtId="3" fontId="3" fillId="0" borderId="32" xfId="69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0" xfId="64" applyNumberFormat="1" applyFont="1" applyFill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center" wrapText="1"/>
      <protection/>
    </xf>
    <xf numFmtId="3" fontId="11" fillId="0" borderId="20" xfId="69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4" fillId="0" borderId="14" xfId="69" applyNumberFormat="1" applyFont="1" applyFill="1" applyBorder="1" applyAlignment="1" applyProtection="1">
      <alignment vertical="top" wrapText="1"/>
      <protection/>
    </xf>
    <xf numFmtId="3" fontId="4" fillId="0" borderId="20" xfId="69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3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3" xfId="64" applyNumberFormat="1" applyFont="1" applyBorder="1" applyAlignment="1" applyProtection="1">
      <alignment vertical="top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0" xfId="71" applyNumberFormat="1" applyFont="1" applyBorder="1" applyAlignment="1" applyProtection="1">
      <alignment vertical="center"/>
      <protection/>
    </xf>
    <xf numFmtId="3" fontId="11" fillId="0" borderId="14" xfId="71" applyNumberFormat="1" applyFont="1" applyBorder="1" applyAlignment="1" applyProtection="1">
      <alignment vertical="center"/>
      <protection/>
    </xf>
    <xf numFmtId="3" fontId="11" fillId="0" borderId="20" xfId="71" applyNumberFormat="1" applyFont="1" applyBorder="1" applyAlignment="1" applyProtection="1">
      <alignment vertical="center"/>
      <protection/>
    </xf>
    <xf numFmtId="3" fontId="3" fillId="0" borderId="25" xfId="71" applyNumberFormat="1" applyFont="1" applyBorder="1" applyAlignment="1" applyProtection="1">
      <alignment vertical="center"/>
      <protection/>
    </xf>
    <xf numFmtId="3" fontId="3" fillId="0" borderId="32" xfId="71" applyNumberFormat="1" applyFont="1" applyBorder="1" applyAlignment="1" applyProtection="1">
      <alignment vertical="center"/>
      <protection/>
    </xf>
    <xf numFmtId="3" fontId="4" fillId="0" borderId="16" xfId="71" applyNumberFormat="1" applyFont="1" applyBorder="1" applyAlignment="1" applyProtection="1">
      <alignment vertical="center"/>
      <protection/>
    </xf>
    <xf numFmtId="3" fontId="4" fillId="0" borderId="17" xfId="71" applyNumberFormat="1" applyFont="1" applyBorder="1" applyAlignment="1" applyProtection="1">
      <alignment vertical="center"/>
      <protection/>
    </xf>
    <xf numFmtId="3" fontId="3" fillId="0" borderId="16" xfId="71" applyNumberFormat="1" applyFont="1" applyFill="1" applyBorder="1" applyAlignment="1" applyProtection="1">
      <alignment vertical="center"/>
      <protection/>
    </xf>
    <xf numFmtId="3" fontId="3" fillId="0" borderId="17" xfId="71" applyNumberFormat="1" applyFont="1" applyFill="1" applyBorder="1" applyAlignment="1" applyProtection="1">
      <alignment vertical="center"/>
      <protection/>
    </xf>
    <xf numFmtId="3" fontId="11" fillId="0" borderId="21" xfId="71" applyNumberFormat="1" applyFont="1" applyBorder="1" applyAlignment="1" applyProtection="1">
      <alignment vertical="center"/>
      <protection/>
    </xf>
    <xf numFmtId="3" fontId="11" fillId="0" borderId="23" xfId="71" applyNumberFormat="1" applyFont="1" applyBorder="1" applyAlignment="1" applyProtection="1">
      <alignment vertical="center"/>
      <protection/>
    </xf>
    <xf numFmtId="3" fontId="3" fillId="35" borderId="20" xfId="69" applyNumberFormat="1" applyFont="1" applyFill="1" applyBorder="1" applyAlignment="1" applyProtection="1">
      <alignment vertical="center"/>
      <protection locked="0"/>
    </xf>
    <xf numFmtId="3" fontId="11" fillId="35" borderId="14" xfId="69" applyNumberFormat="1" applyFont="1" applyFill="1" applyBorder="1" applyAlignment="1" applyProtection="1">
      <alignment vertical="center"/>
      <protection locked="0"/>
    </xf>
    <xf numFmtId="3" fontId="11" fillId="35" borderId="20" xfId="69" applyNumberFormat="1" applyFont="1" applyFill="1" applyBorder="1" applyAlignment="1" applyProtection="1">
      <alignment vertical="center"/>
      <protection locked="0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0" fontId="78" fillId="39" borderId="38" xfId="0" applyFont="1" applyFill="1" applyBorder="1" applyAlignment="1">
      <alignment horizontal="left" vertical="center"/>
    </xf>
    <xf numFmtId="0" fontId="78" fillId="39" borderId="39" xfId="0" applyFont="1" applyFill="1" applyBorder="1" applyAlignment="1">
      <alignment horizontal="left" vertical="center"/>
    </xf>
    <xf numFmtId="0" fontId="79" fillId="39" borderId="40" xfId="0" applyFont="1" applyFill="1" applyBorder="1" applyAlignment="1">
      <alignment horizontal="left" indent="2"/>
    </xf>
    <xf numFmtId="0" fontId="80" fillId="0" borderId="0" xfId="0" applyFont="1" applyAlignment="1">
      <alignment vertical="center"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7" fillId="39" borderId="40" xfId="0" applyFont="1" applyFill="1" applyBorder="1" applyAlignment="1">
      <alignment horizontal="center" vertical="center" wrapText="1"/>
    </xf>
    <xf numFmtId="4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Fill="1" applyBorder="1" applyAlignment="1" applyProtection="1">
      <alignment vertical="center"/>
      <protection/>
    </xf>
    <xf numFmtId="3" fontId="3" fillId="0" borderId="21" xfId="72" applyNumberFormat="1" applyFont="1" applyFill="1" applyBorder="1" applyAlignment="1" applyProtection="1">
      <alignment vertical="center"/>
      <protection/>
    </xf>
    <xf numFmtId="3" fontId="3" fillId="0" borderId="14" xfId="72" applyNumberFormat="1" applyFont="1" applyBorder="1" applyAlignment="1" applyProtection="1">
      <alignment vertical="center"/>
      <protection/>
    </xf>
    <xf numFmtId="3" fontId="3" fillId="0" borderId="20" xfId="72" applyNumberFormat="1" applyFont="1" applyBorder="1" applyAlignment="1" applyProtection="1">
      <alignment vertical="center"/>
      <protection/>
    </xf>
    <xf numFmtId="3" fontId="3" fillId="36" borderId="14" xfId="72" applyNumberFormat="1" applyFont="1" applyFill="1" applyBorder="1" applyAlignment="1" applyProtection="1">
      <alignment vertical="center"/>
      <protection/>
    </xf>
    <xf numFmtId="3" fontId="4" fillId="0" borderId="29" xfId="70" applyNumberFormat="1" applyFont="1" applyFill="1" applyBorder="1" applyAlignment="1" applyProtection="1">
      <alignment wrapText="1"/>
      <protection/>
    </xf>
    <xf numFmtId="3" fontId="4" fillId="0" borderId="35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3" fontId="3" fillId="0" borderId="36" xfId="70" applyNumberFormat="1" applyFont="1" applyFill="1" applyBorder="1" applyAlignment="1" applyProtection="1">
      <alignment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3" xfId="7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1" fillId="0" borderId="41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 wrapText="1"/>
    </xf>
    <xf numFmtId="0" fontId="82" fillId="4" borderId="41" xfId="0" applyFont="1" applyFill="1" applyBorder="1" applyAlignment="1" applyProtection="1">
      <alignment horizontal="center" vertical="center"/>
      <protection/>
    </xf>
    <xf numFmtId="0" fontId="82" fillId="4" borderId="41" xfId="0" applyFont="1" applyFill="1" applyBorder="1" applyAlignment="1">
      <alignment horizontal="center" vertical="center"/>
    </xf>
    <xf numFmtId="0" fontId="82" fillId="10" borderId="41" xfId="0" applyFont="1" applyFill="1" applyBorder="1" applyAlignment="1">
      <alignment horizontal="center" vertical="center"/>
    </xf>
    <xf numFmtId="0" fontId="82" fillId="16" borderId="41" xfId="0" applyFont="1" applyFill="1" applyBorder="1" applyAlignment="1">
      <alignment horizontal="center" vertical="center"/>
    </xf>
    <xf numFmtId="0" fontId="82" fillId="22" borderId="41" xfId="0" applyFont="1" applyFill="1" applyBorder="1" applyAlignment="1">
      <alignment horizontal="center" vertical="center"/>
    </xf>
    <xf numFmtId="3" fontId="83" fillId="0" borderId="41" xfId="0" applyNumberFormat="1" applyFont="1" applyBorder="1" applyAlignment="1">
      <alignment horizontal="right" vertical="center" indent="1"/>
    </xf>
    <xf numFmtId="4" fontId="83" fillId="0" borderId="41" xfId="0" applyNumberFormat="1" applyFont="1" applyBorder="1" applyAlignment="1">
      <alignment horizontal="right" vertical="center" indent="1"/>
    </xf>
    <xf numFmtId="0" fontId="84" fillId="0" borderId="41" xfId="0" applyFont="1" applyFill="1" applyBorder="1" applyAlignment="1">
      <alignment horizontal="center" vertical="center"/>
    </xf>
    <xf numFmtId="0" fontId="84" fillId="0" borderId="41" xfId="0" applyFont="1" applyBorder="1" applyAlignment="1">
      <alignment horizontal="center" vertical="center" wrapText="1"/>
    </xf>
    <xf numFmtId="3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7" applyFont="1" applyFill="1" applyBorder="1" applyAlignment="1" applyProtection="1">
      <alignment horizontal="left" vertical="center" wrapText="1"/>
      <protection locked="0"/>
    </xf>
    <xf numFmtId="49" fontId="4" fillId="40" borderId="14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73" applyFont="1" applyBorder="1" applyAlignment="1" applyProtection="1">
      <alignment horizontal="centerContinuous" vertical="center" wrapText="1"/>
      <protection/>
    </xf>
    <xf numFmtId="0" fontId="4" fillId="0" borderId="43" xfId="73" applyFont="1" applyBorder="1" applyAlignment="1" applyProtection="1">
      <alignment horizontal="centerContinuous" vertical="center" wrapText="1"/>
      <protection/>
    </xf>
    <xf numFmtId="49" fontId="85" fillId="0" borderId="42" xfId="73" applyNumberFormat="1" applyFont="1" applyFill="1" applyBorder="1" applyAlignment="1" applyProtection="1">
      <alignment horizontal="centerContinuous"/>
      <protection/>
    </xf>
    <xf numFmtId="0" fontId="86" fillId="0" borderId="43" xfId="73" applyFont="1" applyFill="1" applyBorder="1" applyAlignment="1" applyProtection="1">
      <alignment horizontal="centerContinuous" vertical="center" wrapText="1"/>
      <protection/>
    </xf>
    <xf numFmtId="0" fontId="3" fillId="0" borderId="12" xfId="73" applyFont="1" applyFill="1" applyBorder="1" applyAlignment="1" applyProtection="1">
      <alignment horizontal="centerContinuous" vertical="center" wrapText="1"/>
      <protection/>
    </xf>
    <xf numFmtId="0" fontId="4" fillId="0" borderId="13" xfId="73" applyFont="1" applyFill="1" applyBorder="1" applyAlignment="1" applyProtection="1">
      <alignment horizontal="centerContinuous" vertical="center" wrapText="1"/>
      <protection/>
    </xf>
    <xf numFmtId="0" fontId="85" fillId="0" borderId="42" xfId="73" applyFont="1" applyBorder="1" applyAlignment="1" applyProtection="1">
      <alignment horizontal="centerContinuous" vertical="center" wrapText="1"/>
      <protection/>
    </xf>
    <xf numFmtId="0" fontId="81" fillId="0" borderId="0" xfId="0" applyFont="1" applyAlignment="1" applyProtection="1">
      <alignment/>
      <protection/>
    </xf>
    <xf numFmtId="49" fontId="87" fillId="35" borderId="44" xfId="59" applyNumberFormat="1" applyFont="1" applyFill="1" applyBorder="1" applyAlignment="1" applyProtection="1">
      <alignment/>
      <protection locked="0"/>
    </xf>
    <xf numFmtId="49" fontId="87" fillId="35" borderId="11" xfId="59" applyNumberFormat="1" applyFont="1" applyFill="1" applyBorder="1" applyAlignment="1" applyProtection="1">
      <alignment/>
      <protection locked="0"/>
    </xf>
    <xf numFmtId="49" fontId="87" fillId="35" borderId="14" xfId="59" applyNumberFormat="1" applyFont="1" applyFill="1" applyBorder="1" applyAlignment="1" applyProtection="1">
      <alignment/>
      <protection locked="0"/>
    </xf>
    <xf numFmtId="0" fontId="21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0" fontId="4" fillId="0" borderId="0" xfId="69" applyFont="1" applyBorder="1" applyAlignment="1" applyProtection="1">
      <alignment horizontal="right" vertical="center" indent="2"/>
      <protection hidden="1"/>
    </xf>
    <xf numFmtId="0" fontId="4" fillId="0" borderId="0" xfId="69" applyFont="1" applyBorder="1" applyAlignment="1" applyProtection="1">
      <alignment horizontal="right" vertical="center" indent="2"/>
      <protection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8" fillId="0" borderId="0" xfId="0" applyFont="1" applyAlignment="1" applyProtection="1">
      <alignment/>
      <protection hidden="1"/>
    </xf>
    <xf numFmtId="0" fontId="81" fillId="0" borderId="0" xfId="0" applyFont="1" applyAlignment="1" applyProtection="1">
      <alignment/>
      <protection hidden="1"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71" applyFont="1" applyBorder="1" applyAlignment="1" applyProtection="1">
      <alignment horizontal="left" wrapText="1"/>
      <protection/>
    </xf>
    <xf numFmtId="0" fontId="20" fillId="0" borderId="0" xfId="70" applyFont="1" applyAlignment="1" applyProtection="1">
      <alignment horizontal="left" wrapText="1"/>
      <protection/>
    </xf>
    <xf numFmtId="0" fontId="3" fillId="0" borderId="45" xfId="72" applyFont="1" applyBorder="1" applyAlignment="1" applyProtection="1">
      <alignment horizontal="center" vertical="center" wrapText="1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46" xfId="72" applyFont="1" applyBorder="1" applyAlignment="1" applyProtection="1">
      <alignment horizontal="center" vertical="center" wrapText="1"/>
      <protection/>
    </xf>
    <xf numFmtId="0" fontId="3" fillId="0" borderId="30" xfId="72" applyFont="1" applyBorder="1" applyAlignment="1" applyProtection="1">
      <alignment horizontal="center" vertic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49" fontId="3" fillId="0" borderId="45" xfId="72" applyNumberFormat="1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5" xfId="67"/>
    <cellStyle name="Normal_Spravki_kod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rmal_Финансов отчет" xfId="73"/>
    <cellStyle name="Note" xfId="74"/>
    <cellStyle name="Note 2" xfId="75"/>
    <cellStyle name="Number" xfId="76"/>
    <cellStyle name="Output" xfId="77"/>
    <cellStyle name="Parameters" xfId="78"/>
    <cellStyle name="Percent" xfId="79"/>
    <cellStyle name="String" xfId="80"/>
    <cellStyle name="SubTitle" xfId="81"/>
    <cellStyle name="Title" xfId="82"/>
    <cellStyle name="Title 2" xfId="83"/>
    <cellStyle name="Total" xfId="84"/>
    <cellStyle name="Total 2" xfId="85"/>
    <cellStyle name="Warning Text" xfId="86"/>
    <cellStyle name="Заглавие" xfId="87"/>
    <cellStyle name="Сума" xfId="8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44196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44225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"Оптима Одит" АД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43831</v>
      </c>
    </row>
    <row r="10" spans="1:2" ht="15.75">
      <c r="A10" s="7" t="s">
        <v>2</v>
      </c>
      <c r="B10" s="354">
        <v>44196</v>
      </c>
    </row>
    <row r="11" spans="1:2" ht="15.75">
      <c r="A11" s="7" t="s">
        <v>668</v>
      </c>
      <c r="B11" s="354">
        <v>44225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3" t="s">
        <v>682</v>
      </c>
    </row>
    <row r="15" spans="1:2" ht="15.75">
      <c r="A15" s="10" t="s">
        <v>660</v>
      </c>
      <c r="B15" s="355" t="s">
        <v>617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688</v>
      </c>
    </row>
    <row r="18" spans="1:2" ht="15.75">
      <c r="A18" s="7" t="s">
        <v>613</v>
      </c>
      <c r="B18" s="353" t="s">
        <v>684</v>
      </c>
    </row>
    <row r="19" spans="1:2" ht="15.75">
      <c r="A19" s="7" t="s">
        <v>4</v>
      </c>
      <c r="B19" s="353" t="s">
        <v>685</v>
      </c>
    </row>
    <row r="20" spans="1:2" ht="15.75">
      <c r="A20" s="7" t="s">
        <v>5</v>
      </c>
      <c r="B20" s="353" t="s">
        <v>685</v>
      </c>
    </row>
    <row r="21" spans="1:2" ht="15.75">
      <c r="A21" s="10" t="s">
        <v>6</v>
      </c>
      <c r="B21" s="355" t="s">
        <v>686</v>
      </c>
    </row>
    <row r="22" spans="1:2" ht="15.75">
      <c r="A22" s="10" t="s">
        <v>611</v>
      </c>
      <c r="B22" s="355"/>
    </row>
    <row r="23" spans="1:2" ht="15.75">
      <c r="A23" s="10" t="s">
        <v>7</v>
      </c>
      <c r="B23" s="465" t="s">
        <v>687</v>
      </c>
    </row>
    <row r="24" spans="1:2" ht="15.75">
      <c r="A24" s="10" t="s">
        <v>612</v>
      </c>
      <c r="B24" s="466"/>
    </row>
    <row r="25" spans="1:2" ht="15.75">
      <c r="A25" s="7" t="s">
        <v>615</v>
      </c>
      <c r="B25" s="467"/>
    </row>
    <row r="26" spans="1:2" ht="15.75">
      <c r="A26" s="10" t="s">
        <v>661</v>
      </c>
      <c r="B26" s="355" t="s">
        <v>689</v>
      </c>
    </row>
    <row r="27" spans="1:2" ht="15.75">
      <c r="A27" s="10" t="s">
        <v>662</v>
      </c>
      <c r="B27" s="355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C76" sqref="C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312</v>
      </c>
      <c r="D13" s="138">
        <v>335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</v>
      </c>
      <c r="D14" s="138">
        <v>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62</v>
      </c>
      <c r="D16" s="138">
        <v>85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</v>
      </c>
      <c r="D17" s="138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69" t="s">
        <v>47</v>
      </c>
      <c r="F18" s="268" t="s">
        <v>48</v>
      </c>
      <c r="G18" s="385">
        <f>G12+G15+G16+G17</f>
        <v>5</v>
      </c>
      <c r="H18" s="386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380</v>
      </c>
      <c r="D20" s="374">
        <f>SUM(D12:D19)</f>
        <v>426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0</v>
      </c>
      <c r="H22" s="390">
        <f>SUM(H23:H25)</f>
        <v>0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2" t="s">
        <v>77</v>
      </c>
      <c r="F26" s="82" t="s">
        <v>78</v>
      </c>
      <c r="G26" s="373">
        <f>G20+G21+G22</f>
        <v>0</v>
      </c>
      <c r="H26" s="374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0</v>
      </c>
      <c r="D28" s="374">
        <f>SUM(D24:D27)</f>
        <v>0</v>
      </c>
      <c r="E28" s="143" t="s">
        <v>84</v>
      </c>
      <c r="F28" s="80" t="s">
        <v>85</v>
      </c>
      <c r="G28" s="371">
        <f>SUM(G29:G31)</f>
        <v>-1478</v>
      </c>
      <c r="H28" s="372">
        <f>SUM(H29:H31)</f>
        <v>439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802</v>
      </c>
      <c r="H29" s="138">
        <v>802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>
        <v>-2280</v>
      </c>
      <c r="H30" s="138">
        <v>-363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>
        <v>-769</v>
      </c>
      <c r="H33" s="137">
        <v>-1917</v>
      </c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-2247</v>
      </c>
      <c r="H34" s="374">
        <f>H28+H32+H33</f>
        <v>-1478</v>
      </c>
    </row>
    <row r="35" spans="1:8" ht="15.75">
      <c r="A35" s="76" t="s">
        <v>106</v>
      </c>
      <c r="B35" s="81" t="s">
        <v>107</v>
      </c>
      <c r="C35" s="371">
        <f>SUM(C36:C39)</f>
        <v>10</v>
      </c>
      <c r="D35" s="372">
        <f>SUM(D36:D39)</f>
        <v>10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-2242</v>
      </c>
      <c r="H37" s="376">
        <f>H26+H18+H34</f>
        <v>-1473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62</v>
      </c>
      <c r="H45" s="137">
        <v>77</v>
      </c>
    </row>
    <row r="46" spans="1:13" ht="15.75">
      <c r="A46" s="261" t="s">
        <v>137</v>
      </c>
      <c r="B46" s="83" t="s">
        <v>138</v>
      </c>
      <c r="C46" s="373">
        <f>C35+C40+C45</f>
        <v>10</v>
      </c>
      <c r="D46" s="374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194+2413</f>
        <v>2607</v>
      </c>
      <c r="H49" s="137">
        <v>2285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1">
        <f>SUM(G44:G49)</f>
        <v>2669</v>
      </c>
      <c r="H50" s="372">
        <f>SUM(H44:H49)</f>
        <v>2362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0</v>
      </c>
      <c r="D52" s="374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6">
        <v>21</v>
      </c>
      <c r="D55" s="267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411</v>
      </c>
      <c r="D56" s="378">
        <f>D20+D21+D22+D28+D33+D46+D52+D54+D55</f>
        <v>457</v>
      </c>
      <c r="E56" s="87" t="s">
        <v>557</v>
      </c>
      <c r="F56" s="86" t="s">
        <v>172</v>
      </c>
      <c r="G56" s="375">
        <f>G50+G52+G53+G54+G55</f>
        <v>2669</v>
      </c>
      <c r="H56" s="376">
        <f>H50+H52+H53+H54+H55</f>
        <v>2362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594</v>
      </c>
      <c r="D59" s="138">
        <v>594</v>
      </c>
      <c r="E59" s="142" t="s">
        <v>180</v>
      </c>
      <c r="F59" s="274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352</v>
      </c>
      <c r="D61" s="138">
        <v>352</v>
      </c>
      <c r="E61" s="141" t="s">
        <v>188</v>
      </c>
      <c r="F61" s="80" t="s">
        <v>189</v>
      </c>
      <c r="G61" s="371">
        <f>SUM(G62:G68)</f>
        <v>2940</v>
      </c>
      <c r="H61" s="372">
        <f>SUM(H62:H68)</f>
        <v>2274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1639</v>
      </c>
      <c r="H62" s="138">
        <v>1762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1853-1639</f>
        <v>214</v>
      </c>
      <c r="H64" s="138">
        <v>346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946</v>
      </c>
      <c r="D65" s="374">
        <f>SUM(D59:D64)</f>
        <v>946</v>
      </c>
      <c r="E65" s="76" t="s">
        <v>201</v>
      </c>
      <c r="F65" s="80" t="s">
        <v>202</v>
      </c>
      <c r="G65" s="138">
        <v>1059</v>
      </c>
      <c r="H65" s="138">
        <v>55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20</v>
      </c>
      <c r="H66" s="138">
        <v>16</v>
      </c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7</v>
      </c>
      <c r="H67" s="138">
        <v>68</v>
      </c>
    </row>
    <row r="68" spans="1:8" ht="15.75">
      <c r="A68" s="76" t="s">
        <v>206</v>
      </c>
      <c r="B68" s="78" t="s">
        <v>207</v>
      </c>
      <c r="C68" s="138">
        <v>13</v>
      </c>
      <c r="D68" s="138">
        <v>88</v>
      </c>
      <c r="E68" s="76" t="s">
        <v>212</v>
      </c>
      <c r="F68" s="80" t="s">
        <v>213</v>
      </c>
      <c r="G68" s="138">
        <v>1</v>
      </c>
      <c r="H68" s="138">
        <v>27</v>
      </c>
    </row>
    <row r="69" spans="1:8" ht="15.75">
      <c r="A69" s="76" t="s">
        <v>210</v>
      </c>
      <c r="B69" s="78" t="s">
        <v>211</v>
      </c>
      <c r="C69" s="138">
        <f>355-13</f>
        <v>342</v>
      </c>
      <c r="D69" s="138">
        <v>252</v>
      </c>
      <c r="E69" s="142" t="s">
        <v>79</v>
      </c>
      <c r="F69" s="80" t="s">
        <v>216</v>
      </c>
      <c r="G69" s="138">
        <v>2</v>
      </c>
      <c r="H69" s="138">
        <v>261</v>
      </c>
    </row>
    <row r="70" spans="1:8" ht="15.75">
      <c r="A70" s="76" t="s">
        <v>214</v>
      </c>
      <c r="B70" s="78" t="s">
        <v>215</v>
      </c>
      <c r="C70" s="138">
        <v>3</v>
      </c>
      <c r="D70" s="138">
        <v>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2942</v>
      </c>
      <c r="H71" s="374">
        <f>H59+H60+H61+H69+H70</f>
        <v>2535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10</v>
      </c>
      <c r="D73" s="138">
        <v>10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f>48+1068+79+3+316</f>
        <v>1514</v>
      </c>
      <c r="D75" s="138">
        <v>1551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1882</v>
      </c>
      <c r="D76" s="374">
        <f>SUM(D68:D75)</f>
        <v>1904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2942</v>
      </c>
      <c r="H79" s="376">
        <f>H71+H73+H75+H77</f>
        <v>2535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100</v>
      </c>
      <c r="D88" s="138">
        <v>87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v>25</v>
      </c>
      <c r="D89" s="138">
        <v>25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125</v>
      </c>
      <c r="D92" s="374">
        <f>SUM(D88:D91)</f>
        <v>112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5</v>
      </c>
      <c r="D93" s="267">
        <v>5</v>
      </c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2958</v>
      </c>
      <c r="D94" s="378">
        <f>D65+D76+D85+D92+D93</f>
        <v>2967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3369</v>
      </c>
      <c r="D95" s="380">
        <f>D94+D56</f>
        <v>3424</v>
      </c>
      <c r="E95" s="169" t="s">
        <v>635</v>
      </c>
      <c r="F95" s="277" t="s">
        <v>268</v>
      </c>
      <c r="G95" s="379">
        <f>G37+G40+G56+G79</f>
        <v>3369</v>
      </c>
      <c r="H95" s="380">
        <f>H37+H40+H56+H79</f>
        <v>3424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70" t="s">
        <v>668</v>
      </c>
      <c r="B98" s="478">
        <f>pdeReportingDate</f>
        <v>44225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"Оптима Одит" АД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206</v>
      </c>
      <c r="D12" s="253">
        <v>415</v>
      </c>
      <c r="E12" s="135" t="s">
        <v>277</v>
      </c>
      <c r="F12" s="180" t="s">
        <v>278</v>
      </c>
      <c r="G12" s="253">
        <v>313</v>
      </c>
      <c r="H12" s="253">
        <v>244</v>
      </c>
    </row>
    <row r="13" spans="1:8" ht="15.75">
      <c r="A13" s="135" t="s">
        <v>279</v>
      </c>
      <c r="B13" s="131" t="s">
        <v>280</v>
      </c>
      <c r="C13" s="253">
        <v>1036</v>
      </c>
      <c r="D13" s="253">
        <v>1153</v>
      </c>
      <c r="E13" s="135" t="s">
        <v>281</v>
      </c>
      <c r="F13" s="180" t="s">
        <v>282</v>
      </c>
      <c r="G13" s="253">
        <v>1</v>
      </c>
      <c r="H13" s="253">
        <v>51</v>
      </c>
    </row>
    <row r="14" spans="1:8" ht="15.75">
      <c r="A14" s="135" t="s">
        <v>283</v>
      </c>
      <c r="B14" s="131" t="s">
        <v>284</v>
      </c>
      <c r="C14" s="253">
        <v>48</v>
      </c>
      <c r="D14" s="253">
        <v>34</v>
      </c>
      <c r="E14" s="185" t="s">
        <v>285</v>
      </c>
      <c r="F14" s="180" t="s">
        <v>286</v>
      </c>
      <c r="G14" s="253">
        <v>798</v>
      </c>
      <c r="H14" s="253">
        <v>1354</v>
      </c>
    </row>
    <row r="15" spans="1:8" ht="15.75">
      <c r="A15" s="135" t="s">
        <v>287</v>
      </c>
      <c r="B15" s="131" t="s">
        <v>288</v>
      </c>
      <c r="C15" s="253">
        <v>457</v>
      </c>
      <c r="D15" s="253">
        <v>473</v>
      </c>
      <c r="E15" s="185" t="s">
        <v>79</v>
      </c>
      <c r="F15" s="180" t="s">
        <v>289</v>
      </c>
      <c r="G15" s="253">
        <v>1</v>
      </c>
      <c r="H15" s="253">
        <v>159</v>
      </c>
    </row>
    <row r="16" spans="1:8" ht="15.75">
      <c r="A16" s="135" t="s">
        <v>290</v>
      </c>
      <c r="B16" s="131" t="s">
        <v>291</v>
      </c>
      <c r="C16" s="253">
        <v>79</v>
      </c>
      <c r="D16" s="253">
        <v>80</v>
      </c>
      <c r="E16" s="176" t="s">
        <v>52</v>
      </c>
      <c r="F16" s="204" t="s">
        <v>292</v>
      </c>
      <c r="G16" s="404">
        <f>SUM(G12:G15)</f>
        <v>1113</v>
      </c>
      <c r="H16" s="405">
        <f>SUM(H12:H15)</f>
        <v>1808</v>
      </c>
    </row>
    <row r="17" spans="1:8" ht="31.5">
      <c r="A17" s="135" t="s">
        <v>293</v>
      </c>
      <c r="B17" s="131" t="s">
        <v>294</v>
      </c>
      <c r="C17" s="253"/>
      <c r="D17" s="253">
        <v>51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/>
      <c r="D18" s="253"/>
      <c r="E18" s="174" t="s">
        <v>297</v>
      </c>
      <c r="F18" s="178" t="s">
        <v>298</v>
      </c>
      <c r="G18" s="415">
        <v>148</v>
      </c>
      <c r="H18" s="416"/>
    </row>
    <row r="19" spans="1:8" ht="15.75">
      <c r="A19" s="135" t="s">
        <v>299</v>
      </c>
      <c r="B19" s="131" t="s">
        <v>300</v>
      </c>
      <c r="C19" s="253">
        <f>17+98+11</f>
        <v>126</v>
      </c>
      <c r="D19" s="253">
        <v>87</v>
      </c>
      <c r="E19" s="135" t="s">
        <v>301</v>
      </c>
      <c r="F19" s="177" t="s">
        <v>302</v>
      </c>
      <c r="G19" s="253">
        <v>148</v>
      </c>
      <c r="H19" s="254"/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3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1952</v>
      </c>
      <c r="D22" s="405">
        <f>SUM(D12:D18)+D19</f>
        <v>2293</v>
      </c>
      <c r="E22" s="135" t="s">
        <v>309</v>
      </c>
      <c r="F22" s="177" t="s">
        <v>310</v>
      </c>
      <c r="G22" s="253"/>
      <c r="H22" s="254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4"/>
    </row>
    <row r="25" spans="1:8" ht="31.5">
      <c r="A25" s="135" t="s">
        <v>316</v>
      </c>
      <c r="B25" s="177" t="s">
        <v>317</v>
      </c>
      <c r="C25" s="253">
        <v>62</v>
      </c>
      <c r="D25" s="253">
        <v>146</v>
      </c>
      <c r="E25" s="135" t="s">
        <v>318</v>
      </c>
      <c r="F25" s="177" t="s">
        <v>319</v>
      </c>
      <c r="G25" s="253"/>
      <c r="H25" s="254"/>
    </row>
    <row r="26" spans="1:8" ht="31.5">
      <c r="A26" s="135" t="s">
        <v>320</v>
      </c>
      <c r="B26" s="177" t="s">
        <v>321</v>
      </c>
      <c r="C26" s="253"/>
      <c r="D26" s="253">
        <v>1276</v>
      </c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1</v>
      </c>
      <c r="D27" s="253">
        <v>1</v>
      </c>
      <c r="E27" s="176" t="s">
        <v>104</v>
      </c>
      <c r="F27" s="178" t="s">
        <v>326</v>
      </c>
      <c r="G27" s="404">
        <f>SUM(G22:G26)</f>
        <v>0</v>
      </c>
      <c r="H27" s="405">
        <f>SUM(H22:H26)</f>
        <v>0</v>
      </c>
    </row>
    <row r="28" spans="1:8" ht="15.75">
      <c r="A28" s="135" t="s">
        <v>79</v>
      </c>
      <c r="B28" s="177" t="s">
        <v>327</v>
      </c>
      <c r="C28" s="253">
        <f>3+5+7</f>
        <v>15</v>
      </c>
      <c r="D28" s="253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78</v>
      </c>
      <c r="D29" s="405">
        <f>SUM(D25:D28)</f>
        <v>1432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2030</v>
      </c>
      <c r="D31" s="411">
        <f>D29+D22</f>
        <v>3725</v>
      </c>
      <c r="E31" s="191" t="s">
        <v>548</v>
      </c>
      <c r="F31" s="206" t="s">
        <v>331</v>
      </c>
      <c r="G31" s="193">
        <f>G16+G18+G27</f>
        <v>1261</v>
      </c>
      <c r="H31" s="194">
        <f>H16+H18+H27</f>
        <v>1808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4">
        <f>IF((C31-G31)&gt;0,C31-G31,0)</f>
        <v>769</v>
      </c>
      <c r="H33" s="405">
        <f>IF((D31-H31)&gt;0,D31-H31,0)</f>
        <v>1917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2030</v>
      </c>
      <c r="D36" s="413">
        <f>D31-D34+D35</f>
        <v>3725</v>
      </c>
      <c r="E36" s="202" t="s">
        <v>346</v>
      </c>
      <c r="F36" s="196" t="s">
        <v>347</v>
      </c>
      <c r="G36" s="207">
        <f>G35-G34+G31</f>
        <v>1261</v>
      </c>
      <c r="H36" s="208">
        <f>H35-H34+H31</f>
        <v>1808</v>
      </c>
    </row>
    <row r="37" spans="1:8" ht="15.75">
      <c r="A37" s="201" t="s">
        <v>348</v>
      </c>
      <c r="B37" s="171" t="s">
        <v>349</v>
      </c>
      <c r="C37" s="410">
        <f>IF((G36-C36)&gt;0,G36-C36,0)</f>
        <v>0</v>
      </c>
      <c r="D37" s="411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769</v>
      </c>
      <c r="H37" s="194">
        <f>IF((D36-H36)&gt;0,D36-H36,0)</f>
        <v>1917</v>
      </c>
    </row>
    <row r="38" spans="1:8" ht="15.75">
      <c r="A38" s="174" t="s">
        <v>352</v>
      </c>
      <c r="B38" s="178" t="s">
        <v>353</v>
      </c>
      <c r="C38" s="404">
        <f>C39+C40+C41</f>
        <v>0</v>
      </c>
      <c r="D38" s="405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769</v>
      </c>
      <c r="H42" s="184">
        <f>IF(H37&gt;0,IF(D38+H37&lt;0,0,D38+H37),IF(D37-D38&lt;0,D38-D37,0))</f>
        <v>1917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769</v>
      </c>
      <c r="H44" s="208">
        <f>IF(D42=0,IF(H42-H43&gt;0,H42-H43+D43,0),IF(D42-D43&lt;0,D43-D42+H43,0))</f>
        <v>1917</v>
      </c>
    </row>
    <row r="45" spans="1:8" ht="16.5" thickBot="1">
      <c r="A45" s="210" t="s">
        <v>371</v>
      </c>
      <c r="B45" s="211" t="s">
        <v>372</v>
      </c>
      <c r="C45" s="406">
        <f>C36+C38+C42</f>
        <v>2030</v>
      </c>
      <c r="D45" s="407">
        <f>D36+D38+D42</f>
        <v>3725</v>
      </c>
      <c r="E45" s="210" t="s">
        <v>373</v>
      </c>
      <c r="F45" s="212" t="s">
        <v>374</v>
      </c>
      <c r="G45" s="406">
        <f>G42+G36</f>
        <v>2030</v>
      </c>
      <c r="H45" s="407">
        <f>H42+H36</f>
        <v>3725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1" t="s">
        <v>669</v>
      </c>
      <c r="B47" s="481"/>
      <c r="C47" s="481"/>
      <c r="D47" s="481"/>
      <c r="E47" s="481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70" t="s">
        <v>668</v>
      </c>
      <c r="B50" s="478">
        <f>pdeReportingDate</f>
        <v>44225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"Оптима Одит" АД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0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0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0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0"/>
      <c r="G58" s="41"/>
      <c r="H58" s="39"/>
    </row>
    <row r="59" spans="1:8" ht="15.75">
      <c r="A59" s="472"/>
      <c r="B59" s="477"/>
      <c r="C59" s="477"/>
      <c r="D59" s="477"/>
      <c r="E59" s="477"/>
      <c r="F59" s="350"/>
      <c r="G59" s="41"/>
      <c r="H59" s="39"/>
    </row>
    <row r="60" spans="1:8" ht="15.75">
      <c r="A60" s="472"/>
      <c r="B60" s="477"/>
      <c r="C60" s="477"/>
      <c r="D60" s="477"/>
      <c r="E60" s="477"/>
      <c r="F60" s="350"/>
      <c r="G60" s="41"/>
      <c r="H60" s="39"/>
    </row>
    <row r="61" spans="1:8" ht="15.75">
      <c r="A61" s="472"/>
      <c r="B61" s="477"/>
      <c r="C61" s="477"/>
      <c r="D61" s="477"/>
      <c r="E61" s="477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A21" sqref="A20:A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2169</v>
      </c>
      <c r="D11" s="138">
        <v>1487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-1895</v>
      </c>
      <c r="D12" s="138">
        <v>-2268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-607</v>
      </c>
      <c r="D14" s="138">
        <v>-772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-16</v>
      </c>
      <c r="D15" s="138">
        <v>-424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>
        <v>-63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>
        <v>-25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215</v>
      </c>
      <c r="D20" s="138">
        <v>2082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4">
        <f>SUM(C11:C20)</f>
        <v>-135</v>
      </c>
      <c r="D21" s="435">
        <f>SUM(D11:D20)</f>
        <v>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4">
        <f>SUM(C23:C32)</f>
        <v>0</v>
      </c>
      <c r="D33" s="435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148</v>
      </c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6">
        <f>SUM(C35:C42)</f>
        <v>148</v>
      </c>
      <c r="D43" s="437">
        <f>SUM(D35:D42)</f>
        <v>0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13</v>
      </c>
      <c r="D44" s="245">
        <f>D43+D33+D21</f>
        <v>16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112</v>
      </c>
      <c r="D45" s="246">
        <v>96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125</v>
      </c>
      <c r="D46" s="248">
        <f>D45+D44</f>
        <v>112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f>+'1-Баланс'!C92</f>
        <v>125</v>
      </c>
      <c r="D47" s="236">
        <v>112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/>
      <c r="D48" s="220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44225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"Оптима Одит" АД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0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0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0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0"/>
      <c r="G62" s="41"/>
      <c r="H62" s="39"/>
    </row>
    <row r="63" spans="1:8" ht="15.75">
      <c r="A63" s="472"/>
      <c r="B63" s="477"/>
      <c r="C63" s="477"/>
      <c r="D63" s="477"/>
      <c r="E63" s="477"/>
      <c r="F63" s="350"/>
      <c r="G63" s="41"/>
      <c r="H63" s="39"/>
    </row>
    <row r="64" spans="1:8" ht="15.75">
      <c r="A64" s="472"/>
      <c r="B64" s="477"/>
      <c r="C64" s="477"/>
      <c r="D64" s="477"/>
      <c r="E64" s="477"/>
      <c r="F64" s="350"/>
      <c r="G64" s="41"/>
      <c r="H64" s="39"/>
    </row>
    <row r="65" spans="1:8" ht="15.75">
      <c r="A65" s="472"/>
      <c r="B65" s="477"/>
      <c r="C65" s="477"/>
      <c r="D65" s="477"/>
      <c r="E65" s="477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J36" sqref="J36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7" t="s">
        <v>453</v>
      </c>
      <c r="B8" s="490" t="s">
        <v>454</v>
      </c>
      <c r="C8" s="483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3" t="s">
        <v>460</v>
      </c>
      <c r="L8" s="483" t="s">
        <v>461</v>
      </c>
      <c r="M8" s="307"/>
      <c r="N8" s="308"/>
    </row>
    <row r="9" spans="1:14" s="309" customFormat="1" ht="31.5">
      <c r="A9" s="488"/>
      <c r="B9" s="491"/>
      <c r="C9" s="484"/>
      <c r="D9" s="486" t="s">
        <v>550</v>
      </c>
      <c r="E9" s="486" t="s">
        <v>456</v>
      </c>
      <c r="F9" s="311" t="s">
        <v>457</v>
      </c>
      <c r="G9" s="311"/>
      <c r="H9" s="311"/>
      <c r="I9" s="493" t="s">
        <v>458</v>
      </c>
      <c r="J9" s="493" t="s">
        <v>459</v>
      </c>
      <c r="K9" s="484"/>
      <c r="L9" s="484"/>
      <c r="M9" s="312" t="s">
        <v>549</v>
      </c>
      <c r="N9" s="308"/>
    </row>
    <row r="10" spans="1:14" s="309" customFormat="1" ht="31.5">
      <c r="A10" s="489"/>
      <c r="B10" s="492"/>
      <c r="C10" s="485"/>
      <c r="D10" s="486"/>
      <c r="E10" s="486"/>
      <c r="F10" s="310" t="s">
        <v>462</v>
      </c>
      <c r="G10" s="310" t="s">
        <v>463</v>
      </c>
      <c r="H10" s="310" t="s">
        <v>464</v>
      </c>
      <c r="I10" s="485"/>
      <c r="J10" s="485"/>
      <c r="K10" s="485"/>
      <c r="L10" s="485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5</v>
      </c>
      <c r="D13" s="360">
        <f>'1-Баланс'!H20</f>
        <v>0</v>
      </c>
      <c r="E13" s="360">
        <f>'1-Баланс'!H21</f>
        <v>0</v>
      </c>
      <c r="F13" s="360">
        <f>'1-Баланс'!H23</f>
        <v>0</v>
      </c>
      <c r="G13" s="360">
        <f>'1-Баланс'!H24</f>
        <v>0</v>
      </c>
      <c r="H13" s="361"/>
      <c r="I13" s="360">
        <f>'1-Баланс'!H29+'1-Баланс'!H32</f>
        <v>802</v>
      </c>
      <c r="J13" s="360">
        <f>'1-Баланс'!H30+'1-Баланс'!H33</f>
        <v>-2280</v>
      </c>
      <c r="K13" s="361"/>
      <c r="L13" s="360">
        <f>SUM(C13:K13)</f>
        <v>-1473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9">
        <f>C13+C14</f>
        <v>5</v>
      </c>
      <c r="D17" s="429">
        <f aca="true" t="shared" si="2" ref="D17:M17">D13+D14</f>
        <v>0</v>
      </c>
      <c r="E17" s="429">
        <f t="shared" si="2"/>
        <v>0</v>
      </c>
      <c r="F17" s="429">
        <f t="shared" si="2"/>
        <v>0</v>
      </c>
      <c r="G17" s="429">
        <f t="shared" si="2"/>
        <v>0</v>
      </c>
      <c r="H17" s="429">
        <f t="shared" si="2"/>
        <v>0</v>
      </c>
      <c r="I17" s="429">
        <f t="shared" si="2"/>
        <v>802</v>
      </c>
      <c r="J17" s="429">
        <f t="shared" si="2"/>
        <v>-2280</v>
      </c>
      <c r="K17" s="429">
        <f t="shared" si="2"/>
        <v>0</v>
      </c>
      <c r="L17" s="360">
        <f t="shared" si="1"/>
        <v>-1473</v>
      </c>
      <c r="M17" s="430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1"/>
      <c r="D18" s="431"/>
      <c r="E18" s="431"/>
      <c r="F18" s="431"/>
      <c r="G18" s="431"/>
      <c r="H18" s="431"/>
      <c r="I18" s="360">
        <f>+'1-Баланс'!G32</f>
        <v>0</v>
      </c>
      <c r="J18" s="360">
        <f>+'1-Баланс'!G33</f>
        <v>-769</v>
      </c>
      <c r="K18" s="361"/>
      <c r="L18" s="360">
        <f t="shared" si="1"/>
        <v>-769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0">
        <f t="shared" si="1"/>
        <v>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60">
        <f>SUM(C20:K20)</f>
        <v>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9">
        <f>C19+C22+C23+C26+C30+C29+C17+C18</f>
        <v>5</v>
      </c>
      <c r="D31" s="429">
        <f aca="true" t="shared" si="6" ref="D31:M31">D19+D22+D23+D26+D30+D29+D17+D18</f>
        <v>0</v>
      </c>
      <c r="E31" s="429">
        <f t="shared" si="6"/>
        <v>0</v>
      </c>
      <c r="F31" s="429">
        <f t="shared" si="6"/>
        <v>0</v>
      </c>
      <c r="G31" s="429">
        <f t="shared" si="6"/>
        <v>0</v>
      </c>
      <c r="H31" s="429">
        <f t="shared" si="6"/>
        <v>0</v>
      </c>
      <c r="I31" s="429">
        <f t="shared" si="6"/>
        <v>802</v>
      </c>
      <c r="J31" s="429">
        <f t="shared" si="6"/>
        <v>-3049</v>
      </c>
      <c r="K31" s="429">
        <f t="shared" si="6"/>
        <v>0</v>
      </c>
      <c r="L31" s="360">
        <f t="shared" si="1"/>
        <v>-2242</v>
      </c>
      <c r="M31" s="430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8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5</v>
      </c>
      <c r="D34" s="363">
        <f t="shared" si="7"/>
        <v>0</v>
      </c>
      <c r="E34" s="363">
        <f t="shared" si="7"/>
        <v>0</v>
      </c>
      <c r="F34" s="363">
        <f t="shared" si="7"/>
        <v>0</v>
      </c>
      <c r="G34" s="363">
        <f t="shared" si="7"/>
        <v>0</v>
      </c>
      <c r="H34" s="363">
        <f t="shared" si="7"/>
        <v>0</v>
      </c>
      <c r="I34" s="363">
        <f t="shared" si="7"/>
        <v>802</v>
      </c>
      <c r="J34" s="363">
        <f t="shared" si="7"/>
        <v>-3049</v>
      </c>
      <c r="K34" s="363">
        <f t="shared" si="7"/>
        <v>0</v>
      </c>
      <c r="L34" s="427">
        <f t="shared" si="1"/>
        <v>-2242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70" t="s">
        <v>668</v>
      </c>
      <c r="B38" s="478">
        <f>pdeReportingDate</f>
        <v>44225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"Оптима Одит" АД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0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0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0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0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0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0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3" sqref="A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5" t="s">
        <v>690</v>
      </c>
      <c r="B12" s="456"/>
      <c r="C12" s="79">
        <v>10</v>
      </c>
      <c r="D12" s="79">
        <v>100</v>
      </c>
      <c r="E12" s="79"/>
      <c r="F12" s="257">
        <f>C12-E12</f>
        <v>10</v>
      </c>
    </row>
    <row r="13" spans="1:6" ht="15.75">
      <c r="A13" s="455">
        <v>2</v>
      </c>
      <c r="B13" s="456"/>
      <c r="C13" s="79"/>
      <c r="D13" s="79"/>
      <c r="E13" s="79"/>
      <c r="F13" s="257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7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7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7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7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7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7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7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7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7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7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7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7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10</v>
      </c>
      <c r="D27" s="260"/>
      <c r="E27" s="260">
        <f>SUM(E12:E26)</f>
        <v>0</v>
      </c>
      <c r="F27" s="260">
        <f>SUM(F12:F26)</f>
        <v>10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5">
        <v>1</v>
      </c>
      <c r="B29" s="456"/>
      <c r="C29" s="79"/>
      <c r="D29" s="79"/>
      <c r="E29" s="79"/>
      <c r="F29" s="257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7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7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7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7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7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7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7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7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7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7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7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7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7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5">
        <v>1</v>
      </c>
      <c r="B46" s="456"/>
      <c r="C46" s="79"/>
      <c r="D46" s="79"/>
      <c r="E46" s="79"/>
      <c r="F46" s="257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7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7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7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7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7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7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7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7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7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7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7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7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7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5">
        <v>1</v>
      </c>
      <c r="B63" s="456"/>
      <c r="C63" s="79"/>
      <c r="D63" s="79"/>
      <c r="E63" s="79"/>
      <c r="F63" s="257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7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7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7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7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7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7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7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7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7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7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7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7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7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0</v>
      </c>
      <c r="D78" s="260"/>
      <c r="E78" s="260">
        <f>SUM(E63:E77)</f>
        <v>0</v>
      </c>
      <c r="F78" s="260">
        <f>SUM(F63:F77)</f>
        <v>0</v>
      </c>
    </row>
    <row r="79" spans="1:6" ht="15.75">
      <c r="A79" s="297" t="s">
        <v>527</v>
      </c>
      <c r="B79" s="294" t="s">
        <v>528</v>
      </c>
      <c r="C79" s="260">
        <f>C78+C61+C44+C27</f>
        <v>10</v>
      </c>
      <c r="D79" s="260"/>
      <c r="E79" s="260">
        <f>E78+E61+E44+E27</f>
        <v>0</v>
      </c>
      <c r="F79" s="260">
        <f>F78+F61+F44+F27</f>
        <v>10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5">
        <v>1</v>
      </c>
      <c r="B82" s="456"/>
      <c r="C82" s="79"/>
      <c r="D82" s="79"/>
      <c r="E82" s="79"/>
      <c r="F82" s="257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7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7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7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7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7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7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7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7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7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7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7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7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7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0</v>
      </c>
      <c r="D97" s="260"/>
      <c r="E97" s="260">
        <f>SUM(E82:E96)</f>
        <v>0</v>
      </c>
      <c r="F97" s="260">
        <f>SUM(F82:F96)</f>
        <v>0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5">
        <v>1</v>
      </c>
      <c r="B99" s="456"/>
      <c r="C99" s="79"/>
      <c r="D99" s="79"/>
      <c r="E99" s="79"/>
      <c r="F99" s="257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7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7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7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7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7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7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7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7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7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7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7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7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5">
        <v>1</v>
      </c>
      <c r="B116" s="456"/>
      <c r="C116" s="79"/>
      <c r="D116" s="79"/>
      <c r="E116" s="79"/>
      <c r="F116" s="257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7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7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7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7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7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7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7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7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7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7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7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7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5">
        <v>1</v>
      </c>
      <c r="B133" s="456"/>
      <c r="C133" s="79"/>
      <c r="D133" s="79"/>
      <c r="E133" s="79"/>
      <c r="F133" s="257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7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7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7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7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7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7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7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7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7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7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7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7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0</v>
      </c>
      <c r="D149" s="260"/>
      <c r="E149" s="260">
        <f>E148+E131+E114+E97</f>
        <v>0</v>
      </c>
      <c r="F149" s="260">
        <f>F148+F131+F114+F97</f>
        <v>0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70" t="s">
        <v>668</v>
      </c>
      <c r="B151" s="478">
        <f>pdeReportingDate</f>
        <v>44225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"Оптима Одит" АД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0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0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0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0"/>
      <c r="G159" s="41"/>
      <c r="H159" s="39"/>
    </row>
    <row r="160" spans="1:8" ht="15.75">
      <c r="A160" s="472"/>
      <c r="B160" s="477"/>
      <c r="C160" s="477"/>
      <c r="D160" s="477"/>
      <c r="E160" s="477"/>
      <c r="F160" s="350"/>
      <c r="G160" s="41"/>
      <c r="H160" s="39"/>
    </row>
    <row r="161" spans="1:8" ht="15.75">
      <c r="A161" s="472"/>
      <c r="B161" s="477"/>
      <c r="C161" s="477"/>
      <c r="D161" s="477"/>
      <c r="E161" s="477"/>
      <c r="F161" s="350"/>
      <c r="G161" s="41"/>
      <c r="H161" s="39"/>
    </row>
    <row r="162" spans="1:8" ht="15.75">
      <c r="A162" s="472"/>
      <c r="B162" s="477"/>
      <c r="C162" s="477"/>
      <c r="D162" s="477"/>
      <c r="E162" s="477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01.01.2020 г. до 31.12.2020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3369</v>
      </c>
      <c r="D6" s="451">
        <f aca="true" t="shared" si="0" ref="D6:D15">C6-E6</f>
        <v>0</v>
      </c>
      <c r="E6" s="450">
        <f>'1-Баланс'!G95</f>
        <v>3369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-2242</v>
      </c>
      <c r="D7" s="451">
        <f t="shared" si="0"/>
        <v>-2247</v>
      </c>
      <c r="E7" s="450">
        <f>'1-Баланс'!G18</f>
        <v>5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-769</v>
      </c>
      <c r="D8" s="451">
        <f t="shared" si="0"/>
        <v>0</v>
      </c>
      <c r="E8" s="450">
        <f>ABS('2-Отчет за доходите'!C44)-ABS('2-Отчет за доходите'!G44)</f>
        <v>-769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112</v>
      </c>
      <c r="D9" s="451">
        <f t="shared" si="0"/>
        <v>0</v>
      </c>
      <c r="E9" s="450">
        <f>'3-Отчет за паричния поток'!C45</f>
        <v>112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125</v>
      </c>
      <c r="D10" s="451">
        <f t="shared" si="0"/>
        <v>0</v>
      </c>
      <c r="E10" s="450">
        <f>'3-Отчет за паричния поток'!C46</f>
        <v>125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-2242</v>
      </c>
      <c r="D11" s="451">
        <f t="shared" si="0"/>
        <v>0</v>
      </c>
      <c r="E11" s="450">
        <f>'4-Отчет за собствения капитал'!L34</f>
        <v>-2242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10</v>
      </c>
      <c r="D12" s="451">
        <f t="shared" si="0"/>
        <v>0</v>
      </c>
      <c r="E12" s="450">
        <f>'Справка 5'!C27+'Справка 5'!C97</f>
        <v>10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8">
        <v>1</v>
      </c>
      <c r="B3" s="366" t="s">
        <v>579</v>
      </c>
      <c r="C3" s="367" t="s">
        <v>578</v>
      </c>
      <c r="D3" s="418">
        <f>(ABS('1-Баланс'!G32)-ABS('1-Баланс'!G33))/'2-Отчет за доходите'!G16</f>
        <v>-0.6909254267744834</v>
      </c>
      <c r="E3" s="422"/>
    </row>
    <row r="4" spans="1:4" ht="31.5">
      <c r="A4" s="368">
        <v>2</v>
      </c>
      <c r="B4" s="366" t="s">
        <v>605</v>
      </c>
      <c r="C4" s="367" t="s">
        <v>582</v>
      </c>
      <c r="D4" s="418">
        <f>(ABS('1-Баланс'!G32)-ABS('1-Баланс'!G33))/'1-Баланс'!G37</f>
        <v>0.3429973238180196</v>
      </c>
    </row>
    <row r="5" spans="1:4" ht="31.5">
      <c r="A5" s="368">
        <v>3</v>
      </c>
      <c r="B5" s="366" t="s">
        <v>583</v>
      </c>
      <c r="C5" s="367" t="s">
        <v>584</v>
      </c>
      <c r="D5" s="418">
        <f>(ABS('1-Баланс'!G32)-ABS('1-Баланс'!G33))/('1-Баланс'!G56+'1-Баланс'!G79)</f>
        <v>-0.13705221885581892</v>
      </c>
    </row>
    <row r="6" spans="1:4" ht="31.5">
      <c r="A6" s="368">
        <v>4</v>
      </c>
      <c r="B6" s="366" t="s">
        <v>606</v>
      </c>
      <c r="C6" s="367" t="s">
        <v>585</v>
      </c>
      <c r="D6" s="418">
        <f>(ABS('1-Баланс'!G32)-ABS('1-Баланс'!G33))/('1-Баланс'!C95)</f>
        <v>-0.22825764321757197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8">
        <v>5</v>
      </c>
      <c r="B8" s="366" t="s">
        <v>587</v>
      </c>
      <c r="C8" s="367" t="s">
        <v>588</v>
      </c>
      <c r="D8" s="417">
        <f>'2-Отчет за доходите'!G36/'2-Отчет за доходите'!C36</f>
        <v>0.6211822660098523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8">
        <v>6</v>
      </c>
      <c r="B10" s="366" t="s">
        <v>590</v>
      </c>
      <c r="C10" s="367" t="s">
        <v>591</v>
      </c>
      <c r="D10" s="417">
        <f>'1-Баланс'!C94/'1-Баланс'!G79</f>
        <v>1.0054384772263767</v>
      </c>
    </row>
    <row r="11" spans="1:4" ht="63">
      <c r="A11" s="368">
        <v>7</v>
      </c>
      <c r="B11" s="366" t="s">
        <v>592</v>
      </c>
      <c r="C11" s="367" t="s">
        <v>657</v>
      </c>
      <c r="D11" s="417">
        <f>('1-Баланс'!C76+'1-Баланс'!C85+'1-Баланс'!C92)/'1-Баланс'!G79</f>
        <v>0.6821889870836166</v>
      </c>
    </row>
    <row r="12" spans="1:4" ht="47.25">
      <c r="A12" s="368">
        <v>8</v>
      </c>
      <c r="B12" s="366" t="s">
        <v>593</v>
      </c>
      <c r="C12" s="367" t="s">
        <v>658</v>
      </c>
      <c r="D12" s="417">
        <f>('1-Баланс'!C85+'1-Баланс'!C92)/'1-Баланс'!G79</f>
        <v>0.0424881033310673</v>
      </c>
    </row>
    <row r="13" spans="1:4" ht="31.5">
      <c r="A13" s="368">
        <v>9</v>
      </c>
      <c r="B13" s="366" t="s">
        <v>594</v>
      </c>
      <c r="C13" s="367" t="s">
        <v>595</v>
      </c>
      <c r="D13" s="417">
        <f>'1-Баланс'!C92/'1-Баланс'!G79</f>
        <v>0.0424881033310673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8">
        <v>10</v>
      </c>
      <c r="B15" s="366" t="s">
        <v>610</v>
      </c>
      <c r="C15" s="367" t="s">
        <v>597</v>
      </c>
      <c r="D15" s="417">
        <f>'2-Отчет за доходите'!G16/('1-Баланс'!C20+'1-Баланс'!C21+'1-Баланс'!C22+'1-Баланс'!C28+'1-Баланс'!C65)</f>
        <v>0.8393665158371041</v>
      </c>
    </row>
    <row r="16" spans="1:4" ht="31.5">
      <c r="A16" s="424">
        <v>11</v>
      </c>
      <c r="B16" s="366" t="s">
        <v>596</v>
      </c>
      <c r="C16" s="367" t="s">
        <v>609</v>
      </c>
      <c r="D16" s="425">
        <f>'2-Отчет за доходите'!G16/('1-Баланс'!C95)</f>
        <v>0.3303650934995548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8">
        <v>12</v>
      </c>
      <c r="B18" s="366" t="s">
        <v>625</v>
      </c>
      <c r="C18" s="367" t="s">
        <v>598</v>
      </c>
      <c r="D18" s="417">
        <f>'1-Баланс'!G56/('1-Баланс'!G37+'1-Баланс'!G56)</f>
        <v>6.250585480093677</v>
      </c>
    </row>
    <row r="19" spans="1:4" ht="31.5">
      <c r="A19" s="368">
        <v>13</v>
      </c>
      <c r="B19" s="366" t="s">
        <v>626</v>
      </c>
      <c r="C19" s="367" t="s">
        <v>600</v>
      </c>
      <c r="D19" s="417">
        <f>D4/D5</f>
        <v>-2.502676181980375</v>
      </c>
    </row>
    <row r="20" spans="1:4" ht="31.5">
      <c r="A20" s="368">
        <v>14</v>
      </c>
      <c r="B20" s="366" t="s">
        <v>601</v>
      </c>
      <c r="C20" s="367" t="s">
        <v>602</v>
      </c>
      <c r="D20" s="417">
        <f>D6/D5</f>
        <v>1.6654793707331552</v>
      </c>
    </row>
    <row r="21" spans="1:5" ht="15.75">
      <c r="A21" s="368">
        <v>15</v>
      </c>
      <c r="B21" s="366" t="s">
        <v>603</v>
      </c>
      <c r="C21" s="367" t="s">
        <v>604</v>
      </c>
      <c r="D21" s="454">
        <f>'2-Отчет за доходите'!C37+'2-Отчет за доходите'!C25</f>
        <v>62</v>
      </c>
      <c r="E21" s="474"/>
    </row>
    <row r="22" spans="1:4" ht="47.25">
      <c r="A22" s="368">
        <v>16</v>
      </c>
      <c r="B22" s="366" t="s">
        <v>607</v>
      </c>
      <c r="C22" s="367" t="s">
        <v>608</v>
      </c>
      <c r="D22" s="423">
        <f>D21/'1-Баланс'!G37</f>
        <v>-0.027653880463871544</v>
      </c>
    </row>
    <row r="23" spans="1:4" ht="31.5">
      <c r="A23" s="368">
        <v>17</v>
      </c>
      <c r="B23" s="366" t="s">
        <v>671</v>
      </c>
      <c r="C23" s="367" t="s">
        <v>672</v>
      </c>
      <c r="D23" s="423">
        <f>(D21+'2-Отчет за доходите'!C14)/'2-Отчет за доходите'!G31</f>
        <v>0.08723235527359238</v>
      </c>
    </row>
    <row r="24" spans="1:4" ht="31.5">
      <c r="A24" s="368">
        <v>18</v>
      </c>
      <c r="B24" s="366" t="s">
        <v>673</v>
      </c>
      <c r="C24" s="367" t="s">
        <v>674</v>
      </c>
      <c r="D24" s="423">
        <f>('1-Баланс'!G56+'1-Баланс'!G79)/(D21+'2-Отчет за доходите'!C14)</f>
        <v>51.00909090909091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57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57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312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57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57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57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62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57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57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57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57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380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57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57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57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57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57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57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57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57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57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57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57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57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57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57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57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57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57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57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57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57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57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57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57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57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57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57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57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57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57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57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411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57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594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57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57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352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57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57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57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57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946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57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57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342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57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57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57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57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57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57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1514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57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1882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57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57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57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57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57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57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57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57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100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57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25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57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57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57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125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57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57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2958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57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3369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57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57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57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57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57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57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57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57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57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57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57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57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57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57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57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-1478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57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802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57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-2280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57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57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57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-769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57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-2247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57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-2242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57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57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57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62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57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57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57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57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2607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57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2669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57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57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57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57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57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2669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57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57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57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2940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57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1639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57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57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214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57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1059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57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20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57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57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57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57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57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2942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57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57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57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57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2942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57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3369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57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206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57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1036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57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48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57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457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57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79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57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0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57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0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57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126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57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57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57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1952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57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62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57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57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57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15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57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78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57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2030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57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0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57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57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57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2030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57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0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57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57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57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57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57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0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57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57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0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57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2030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57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313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57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57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798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57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57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1113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57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148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57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148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57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57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57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57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57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57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57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1261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57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769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57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57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57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1261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57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769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57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769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57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57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769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57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2030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57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2169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57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-1895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57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57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-607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57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-16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57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57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57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57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-1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57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215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57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-135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57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57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57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57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57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57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57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57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57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57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57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57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57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57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57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57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57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57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57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148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57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148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57">
        <f t="shared" si="20"/>
        <v>44196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13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57">
        <f t="shared" si="20"/>
        <v>44196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112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57">
        <f t="shared" si="20"/>
        <v>44196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125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57">
        <f t="shared" si="20"/>
        <v>44196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125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57">
        <f t="shared" si="20"/>
        <v>44196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0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57">
        <f aca="true" t="shared" si="23" ref="C218:C281">endDate</f>
        <v>44196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57">
        <f t="shared" si="23"/>
        <v>44196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57">
        <f t="shared" si="23"/>
        <v>44196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57">
        <f t="shared" si="23"/>
        <v>44196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57">
        <f t="shared" si="23"/>
        <v>44196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57">
        <f t="shared" si="23"/>
        <v>44196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57">
        <f t="shared" si="23"/>
        <v>44196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57">
        <f t="shared" si="23"/>
        <v>44196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57">
        <f t="shared" si="23"/>
        <v>44196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57">
        <f t="shared" si="23"/>
        <v>44196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57">
        <f t="shared" si="23"/>
        <v>44196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57">
        <f t="shared" si="23"/>
        <v>44196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57">
        <f t="shared" si="23"/>
        <v>44196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57">
        <f t="shared" si="23"/>
        <v>44196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57">
        <f t="shared" si="23"/>
        <v>44196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57">
        <f t="shared" si="23"/>
        <v>44196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57">
        <f t="shared" si="23"/>
        <v>44196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57">
        <f t="shared" si="23"/>
        <v>44196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57">
        <f t="shared" si="23"/>
        <v>44196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57">
        <f t="shared" si="23"/>
        <v>44196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57">
        <f t="shared" si="23"/>
        <v>44196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57">
        <f t="shared" si="23"/>
        <v>44196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57">
        <f t="shared" si="23"/>
        <v>44196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57">
        <f t="shared" si="23"/>
        <v>44196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57">
        <f t="shared" si="23"/>
        <v>44196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57">
        <f t="shared" si="23"/>
        <v>44196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57">
        <f t="shared" si="23"/>
        <v>44196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57">
        <f t="shared" si="23"/>
        <v>44196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57">
        <f t="shared" si="23"/>
        <v>44196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57">
        <f t="shared" si="23"/>
        <v>44196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57">
        <f t="shared" si="23"/>
        <v>44196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57">
        <f t="shared" si="23"/>
        <v>44196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57">
        <f t="shared" si="23"/>
        <v>44196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57">
        <f t="shared" si="23"/>
        <v>44196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57">
        <f t="shared" si="23"/>
        <v>44196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57">
        <f t="shared" si="23"/>
        <v>44196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57">
        <f t="shared" si="23"/>
        <v>44196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57">
        <f t="shared" si="23"/>
        <v>44196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57">
        <f t="shared" si="23"/>
        <v>44196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57">
        <f t="shared" si="23"/>
        <v>44196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57">
        <f t="shared" si="23"/>
        <v>44196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57">
        <f t="shared" si="23"/>
        <v>44196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57">
        <f t="shared" si="23"/>
        <v>44196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57">
        <f t="shared" si="23"/>
        <v>44196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57">
        <f t="shared" si="23"/>
        <v>44196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57">
        <f t="shared" si="23"/>
        <v>44196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57">
        <f t="shared" si="23"/>
        <v>44196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57">
        <f t="shared" si="23"/>
        <v>44196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57">
        <f t="shared" si="23"/>
        <v>44196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57">
        <f t="shared" si="23"/>
        <v>44196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57">
        <f t="shared" si="23"/>
        <v>44196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57">
        <f t="shared" si="23"/>
        <v>44196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57">
        <f t="shared" si="23"/>
        <v>44196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57">
        <f t="shared" si="23"/>
        <v>44196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57">
        <f t="shared" si="23"/>
        <v>44196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57">
        <f t="shared" si="23"/>
        <v>44196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57">
        <f t="shared" si="23"/>
        <v>44196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57">
        <f t="shared" si="23"/>
        <v>44196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57">
        <f t="shared" si="23"/>
        <v>44196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57">
        <f t="shared" si="23"/>
        <v>44196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57">
        <f t="shared" si="23"/>
        <v>44196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57">
        <f t="shared" si="23"/>
        <v>44196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57">
        <f t="shared" si="23"/>
        <v>44196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57">
        <f t="shared" si="23"/>
        <v>44196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57">
        <f aca="true" t="shared" si="26" ref="C282:C345">endDate</f>
        <v>44196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57">
        <f t="shared" si="26"/>
        <v>44196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57">
        <f t="shared" si="26"/>
        <v>44196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57">
        <f t="shared" si="26"/>
        <v>44196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57">
        <f t="shared" si="26"/>
        <v>44196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57">
        <f t="shared" si="26"/>
        <v>44196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57">
        <f t="shared" si="26"/>
        <v>44196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57">
        <f t="shared" si="26"/>
        <v>44196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57">
        <f t="shared" si="26"/>
        <v>44196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57">
        <f t="shared" si="26"/>
        <v>44196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57">
        <f t="shared" si="26"/>
        <v>44196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57">
        <f t="shared" si="26"/>
        <v>44196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57">
        <f t="shared" si="26"/>
        <v>44196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57">
        <f t="shared" si="26"/>
        <v>44196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57">
        <f t="shared" si="26"/>
        <v>44196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57">
        <f t="shared" si="26"/>
        <v>44196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57">
        <f t="shared" si="26"/>
        <v>44196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57">
        <f t="shared" si="26"/>
        <v>44196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57">
        <f t="shared" si="26"/>
        <v>44196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57">
        <f t="shared" si="26"/>
        <v>44196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57">
        <f t="shared" si="26"/>
        <v>44196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57">
        <f t="shared" si="26"/>
        <v>44196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57">
        <f t="shared" si="26"/>
        <v>44196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57">
        <f t="shared" si="26"/>
        <v>44196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57">
        <f t="shared" si="26"/>
        <v>44196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57">
        <f t="shared" si="26"/>
        <v>44196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57">
        <f t="shared" si="26"/>
        <v>44196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57">
        <f t="shared" si="26"/>
        <v>44196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57">
        <f t="shared" si="26"/>
        <v>44196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57">
        <f t="shared" si="26"/>
        <v>44196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57">
        <f t="shared" si="26"/>
        <v>44196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57">
        <f t="shared" si="26"/>
        <v>44196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57">
        <f t="shared" si="26"/>
        <v>44196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57">
        <f t="shared" si="26"/>
        <v>44196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57">
        <f t="shared" si="26"/>
        <v>44196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57">
        <f t="shared" si="26"/>
        <v>44196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57">
        <f t="shared" si="26"/>
        <v>44196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57">
        <f t="shared" si="26"/>
        <v>44196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57">
        <f t="shared" si="26"/>
        <v>44196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57">
        <f t="shared" si="26"/>
        <v>44196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57">
        <f t="shared" si="26"/>
        <v>44196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57">
        <f t="shared" si="26"/>
        <v>44196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57">
        <f t="shared" si="26"/>
        <v>44196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57">
        <f t="shared" si="26"/>
        <v>44196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57">
        <f t="shared" si="26"/>
        <v>44196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57">
        <f t="shared" si="26"/>
        <v>44196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57">
        <f t="shared" si="26"/>
        <v>44196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57">
        <f t="shared" si="26"/>
        <v>44196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57">
        <f t="shared" si="26"/>
        <v>44196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57">
        <f t="shared" si="26"/>
        <v>44196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57">
        <f t="shared" si="26"/>
        <v>44196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57">
        <f t="shared" si="26"/>
        <v>44196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57">
        <f t="shared" si="26"/>
        <v>44196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57">
        <f t="shared" si="26"/>
        <v>44196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57">
        <f t="shared" si="26"/>
        <v>44196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57">
        <f t="shared" si="26"/>
        <v>44196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57">
        <f t="shared" si="26"/>
        <v>44196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57">
        <f t="shared" si="26"/>
        <v>44196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57">
        <f t="shared" si="26"/>
        <v>44196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57">
        <f t="shared" si="26"/>
        <v>44196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57">
        <f t="shared" si="26"/>
        <v>44196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57">
        <f t="shared" si="26"/>
        <v>44196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57">
        <f t="shared" si="26"/>
        <v>44196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57">
        <f t="shared" si="26"/>
        <v>44196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57">
        <f aca="true" t="shared" si="29" ref="C346:C409">endDate</f>
        <v>44196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57">
        <f t="shared" si="29"/>
        <v>44196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57">
        <f t="shared" si="29"/>
        <v>44196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57">
        <f t="shared" si="29"/>
        <v>44196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57">
        <f t="shared" si="29"/>
        <v>44196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802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57">
        <f t="shared" si="29"/>
        <v>44196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57">
        <f t="shared" si="29"/>
        <v>44196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57">
        <f t="shared" si="29"/>
        <v>44196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57">
        <f t="shared" si="29"/>
        <v>44196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802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57">
        <f t="shared" si="29"/>
        <v>44196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0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57">
        <f t="shared" si="29"/>
        <v>44196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57">
        <f t="shared" si="29"/>
        <v>44196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57">
        <f t="shared" si="29"/>
        <v>44196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57">
        <f t="shared" si="29"/>
        <v>44196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57">
        <f t="shared" si="29"/>
        <v>44196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57">
        <f t="shared" si="29"/>
        <v>44196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57">
        <f t="shared" si="29"/>
        <v>44196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57">
        <f t="shared" si="29"/>
        <v>44196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57">
        <f t="shared" si="29"/>
        <v>44196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57">
        <f t="shared" si="29"/>
        <v>44196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57">
        <f t="shared" si="29"/>
        <v>44196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57">
        <f t="shared" si="29"/>
        <v>44196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57">
        <f t="shared" si="29"/>
        <v>44196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802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57">
        <f t="shared" si="29"/>
        <v>44196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57">
        <f t="shared" si="29"/>
        <v>44196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57">
        <f t="shared" si="29"/>
        <v>44196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802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57">
        <f t="shared" si="29"/>
        <v>44196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-2280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57">
        <f t="shared" si="29"/>
        <v>44196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57">
        <f t="shared" si="29"/>
        <v>44196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57">
        <f t="shared" si="29"/>
        <v>44196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57">
        <f t="shared" si="29"/>
        <v>44196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-2280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57">
        <f t="shared" si="29"/>
        <v>44196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-769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57">
        <f t="shared" si="29"/>
        <v>44196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57">
        <f t="shared" si="29"/>
        <v>44196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57">
        <f t="shared" si="29"/>
        <v>44196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57">
        <f t="shared" si="29"/>
        <v>44196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57">
        <f t="shared" si="29"/>
        <v>44196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57">
        <f t="shared" si="29"/>
        <v>44196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57">
        <f t="shared" si="29"/>
        <v>44196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57">
        <f t="shared" si="29"/>
        <v>44196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57">
        <f t="shared" si="29"/>
        <v>44196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57">
        <f t="shared" si="29"/>
        <v>44196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57">
        <f t="shared" si="29"/>
        <v>44196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57">
        <f t="shared" si="29"/>
        <v>44196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57">
        <f t="shared" si="29"/>
        <v>44196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-3049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57">
        <f t="shared" si="29"/>
        <v>44196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57">
        <f t="shared" si="29"/>
        <v>44196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57">
        <f t="shared" si="29"/>
        <v>44196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-3049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57">
        <f t="shared" si="29"/>
        <v>44196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57">
        <f t="shared" si="29"/>
        <v>44196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57">
        <f t="shared" si="29"/>
        <v>44196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57">
        <f t="shared" si="29"/>
        <v>44196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57">
        <f t="shared" si="29"/>
        <v>44196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57">
        <f t="shared" si="29"/>
        <v>44196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57">
        <f t="shared" si="29"/>
        <v>44196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57">
        <f t="shared" si="29"/>
        <v>44196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57">
        <f t="shared" si="29"/>
        <v>44196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57">
        <f t="shared" si="29"/>
        <v>44196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57">
        <f t="shared" si="29"/>
        <v>44196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57">
        <f t="shared" si="29"/>
        <v>44196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57">
        <f t="shared" si="29"/>
        <v>44196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57">
        <f t="shared" si="29"/>
        <v>44196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57">
        <f t="shared" si="29"/>
        <v>44196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57">
        <f t="shared" si="29"/>
        <v>44196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57">
        <f aca="true" t="shared" si="32" ref="C410:C459">endDate</f>
        <v>44196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57">
        <f t="shared" si="32"/>
        <v>44196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57">
        <f t="shared" si="32"/>
        <v>44196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57">
        <f t="shared" si="32"/>
        <v>44196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57">
        <f t="shared" si="32"/>
        <v>44196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57">
        <f t="shared" si="32"/>
        <v>44196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57">
        <f t="shared" si="32"/>
        <v>44196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-1473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57">
        <f t="shared" si="32"/>
        <v>44196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57">
        <f t="shared" si="32"/>
        <v>44196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57">
        <f t="shared" si="32"/>
        <v>44196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57">
        <f t="shared" si="32"/>
        <v>44196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-1473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57">
        <f t="shared" si="32"/>
        <v>44196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-769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57">
        <f t="shared" si="32"/>
        <v>44196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57">
        <f t="shared" si="32"/>
        <v>44196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57">
        <f t="shared" si="32"/>
        <v>44196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57">
        <f t="shared" si="32"/>
        <v>44196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57">
        <f t="shared" si="32"/>
        <v>44196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57">
        <f t="shared" si="32"/>
        <v>44196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57">
        <f t="shared" si="32"/>
        <v>44196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57">
        <f t="shared" si="32"/>
        <v>44196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57">
        <f t="shared" si="32"/>
        <v>44196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57">
        <f t="shared" si="32"/>
        <v>44196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57">
        <f t="shared" si="32"/>
        <v>44196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57">
        <f t="shared" si="32"/>
        <v>44196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57">
        <f t="shared" si="32"/>
        <v>44196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-2242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57">
        <f t="shared" si="32"/>
        <v>44196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57">
        <f t="shared" si="32"/>
        <v>44196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57">
        <f t="shared" si="32"/>
        <v>44196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-2242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57">
        <f t="shared" si="32"/>
        <v>44196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57">
        <f t="shared" si="32"/>
        <v>44196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57">
        <f t="shared" si="32"/>
        <v>44196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57">
        <f t="shared" si="32"/>
        <v>44196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57">
        <f t="shared" si="32"/>
        <v>44196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57">
        <f t="shared" si="32"/>
        <v>44196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57">
        <f t="shared" si="32"/>
        <v>44196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57">
        <f t="shared" si="32"/>
        <v>44196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57">
        <f t="shared" si="32"/>
        <v>44196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57">
        <f t="shared" si="32"/>
        <v>44196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57">
        <f t="shared" si="32"/>
        <v>44196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57">
        <f t="shared" si="32"/>
        <v>44196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57">
        <f t="shared" si="32"/>
        <v>44196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57">
        <f t="shared" si="32"/>
        <v>44196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57">
        <f t="shared" si="32"/>
        <v>44196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57">
        <f t="shared" si="32"/>
        <v>44196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57">
        <f t="shared" si="32"/>
        <v>44196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57">
        <f t="shared" si="32"/>
        <v>44196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57">
        <f t="shared" si="32"/>
        <v>44196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57">
        <f t="shared" si="32"/>
        <v>44196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57">
        <f t="shared" si="32"/>
        <v>44196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57">
        <f t="shared" si="32"/>
        <v>44196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57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3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57">
        <f t="shared" si="35"/>
        <v>44196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57">
        <f t="shared" si="35"/>
        <v>44196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57">
        <f t="shared" si="35"/>
        <v>44196</v>
      </c>
      <c r="D467" s="92" t="s">
        <v>526</v>
      </c>
      <c r="E467" s="92">
        <v>1</v>
      </c>
      <c r="F467" s="92" t="s">
        <v>525</v>
      </c>
      <c r="H467" s="283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57">
        <f t="shared" si="35"/>
        <v>44196</v>
      </c>
      <c r="D468" s="92" t="s">
        <v>528</v>
      </c>
      <c r="E468" s="92">
        <v>1</v>
      </c>
      <c r="F468" s="92" t="s">
        <v>517</v>
      </c>
      <c r="H468" s="283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57">
        <f t="shared" si="35"/>
        <v>44196</v>
      </c>
      <c r="D469" s="92" t="s">
        <v>530</v>
      </c>
      <c r="E469" s="92">
        <v>1</v>
      </c>
      <c r="F469" s="92" t="s">
        <v>518</v>
      </c>
      <c r="H469" s="283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57">
        <f t="shared" si="35"/>
        <v>44196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57">
        <f t="shared" si="35"/>
        <v>44196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57">
        <f t="shared" si="35"/>
        <v>44196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57">
        <f t="shared" si="35"/>
        <v>44196</v>
      </c>
      <c r="D473" s="92" t="s">
        <v>535</v>
      </c>
      <c r="E473" s="92">
        <v>1</v>
      </c>
      <c r="F473" s="92" t="s">
        <v>529</v>
      </c>
      <c r="H473" s="283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57">
        <f t="shared" si="35"/>
        <v>44196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57">
        <f t="shared" si="35"/>
        <v>44196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57">
        <f t="shared" si="35"/>
        <v>44196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57">
        <f t="shared" si="35"/>
        <v>44196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57">
        <f t="shared" si="35"/>
        <v>44196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57">
        <f t="shared" si="35"/>
        <v>44196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57">
        <f t="shared" si="35"/>
        <v>44196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57">
        <f t="shared" si="35"/>
        <v>44196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57">
        <f t="shared" si="35"/>
        <v>44196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57">
        <f t="shared" si="35"/>
        <v>44196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57">
        <f t="shared" si="35"/>
        <v>44196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57">
        <f t="shared" si="35"/>
        <v>44196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57">
        <f t="shared" si="35"/>
        <v>44196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57">
        <f t="shared" si="35"/>
        <v>44196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57">
        <f t="shared" si="35"/>
        <v>44196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57">
        <f t="shared" si="35"/>
        <v>44196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57">
        <f t="shared" si="35"/>
        <v>44196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57">
        <f t="shared" si="35"/>
        <v>44196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57">
        <f t="shared" si="35"/>
        <v>44196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57">
        <f t="shared" si="35"/>
        <v>44196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57">
        <f t="shared" si="35"/>
        <v>44196</v>
      </c>
      <c r="D494" s="92" t="s">
        <v>519</v>
      </c>
      <c r="E494" s="92">
        <v>4</v>
      </c>
      <c r="F494" s="92" t="s">
        <v>518</v>
      </c>
      <c r="H494" s="283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57">
        <f t="shared" si="35"/>
        <v>44196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57">
        <f t="shared" si="35"/>
        <v>44196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57">
        <f t="shared" si="35"/>
        <v>44196</v>
      </c>
      <c r="D497" s="92" t="s">
        <v>526</v>
      </c>
      <c r="E497" s="92">
        <v>4</v>
      </c>
      <c r="F497" s="92" t="s">
        <v>525</v>
      </c>
      <c r="H497" s="283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57">
        <f t="shared" si="35"/>
        <v>44196</v>
      </c>
      <c r="D498" s="92" t="s">
        <v>528</v>
      </c>
      <c r="E498" s="92">
        <v>4</v>
      </c>
      <c r="F498" s="92" t="s">
        <v>517</v>
      </c>
      <c r="H498" s="283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57">
        <f t="shared" si="35"/>
        <v>44196</v>
      </c>
      <c r="D499" s="92" t="s">
        <v>530</v>
      </c>
      <c r="E499" s="92">
        <v>4</v>
      </c>
      <c r="F499" s="92" t="s">
        <v>518</v>
      </c>
      <c r="H499" s="283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57">
        <f t="shared" si="35"/>
        <v>44196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57">
        <f t="shared" si="35"/>
        <v>44196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57">
        <f t="shared" si="35"/>
        <v>44196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57">
        <f t="shared" si="35"/>
        <v>44196</v>
      </c>
      <c r="D503" s="92" t="s">
        <v>535</v>
      </c>
      <c r="E503" s="92">
        <v>4</v>
      </c>
      <c r="F503" s="92" t="s">
        <v>529</v>
      </c>
      <c r="H503" s="28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2021-01-29T11:24:08Z</cp:lastPrinted>
  <dcterms:created xsi:type="dcterms:W3CDTF">2006-09-16T00:00:00Z</dcterms:created>
  <dcterms:modified xsi:type="dcterms:W3CDTF">2021-01-29T12:45:21Z</dcterms:modified>
  <cp:category/>
  <cp:version/>
  <cp:contentType/>
  <cp:contentStatus/>
</cp:coreProperties>
</file>